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800" windowHeight="5750" activeTab="0"/>
  </bookViews>
  <sheets>
    <sheet name="English (May 2022)" sheetId="1" r:id="rId1"/>
    <sheet name="English" sheetId="2" r:id="rId2"/>
  </sheets>
  <definedNames/>
  <calcPr fullCalcOnLoad="1"/>
</workbook>
</file>

<file path=xl/sharedStrings.xml><?xml version="1.0" encoding="utf-8"?>
<sst xmlns="http://schemas.openxmlformats.org/spreadsheetml/2006/main" count="148" uniqueCount="73">
  <si>
    <t>Current Rates</t>
  </si>
  <si>
    <t>all</t>
  </si>
  <si>
    <t>SAVINGS:</t>
  </si>
  <si>
    <t>Cost</t>
  </si>
  <si>
    <t>Km rate less than 8,000 Km</t>
  </si>
  <si>
    <t>Km rate between 8,000 and 16,000 Km</t>
  </si>
  <si>
    <t>Km rate more than 16,000 Km</t>
  </si>
  <si>
    <t>Rental Vehicle</t>
  </si>
  <si>
    <t>Daily rate</t>
  </si>
  <si>
    <t>Limited Km calculation</t>
  </si>
  <si>
    <t xml:space="preserve">Fuel/km </t>
  </si>
  <si>
    <t>Cheaper to use rental vehicle</t>
  </si>
  <si>
    <t>Cheaper to use personal vehicle</t>
  </si>
  <si>
    <t>Breakeven</t>
  </si>
  <si>
    <t>Miles</t>
  </si>
  <si>
    <t>KM</t>
  </si>
  <si>
    <t>Km</t>
  </si>
  <si>
    <t>Gallon</t>
  </si>
  <si>
    <t>Litres</t>
  </si>
  <si>
    <t>Personal Vehicle</t>
  </si>
  <si>
    <t>Km/Litres</t>
  </si>
  <si>
    <t>Km rate</t>
  </si>
  <si>
    <t>Including taxes:</t>
  </si>
  <si>
    <t>$/Litre</t>
  </si>
  <si>
    <t>HST excluded</t>
  </si>
  <si>
    <t>$/Km</t>
  </si>
  <si>
    <t>Rented Vehicle</t>
  </si>
  <si>
    <t>Daily rate, unlimited Km</t>
  </si>
  <si>
    <t>Savings</t>
  </si>
  <si>
    <t>Vehicle Rental or Mileage Model Calculator - Guidelines</t>
  </si>
  <si>
    <t>Policy</t>
  </si>
  <si>
    <t>Employees are expected to travel by the most direct route and use the most economical means of transportation. Consideration should be given to the availability of rentals, to off-road travel requirements and/or when specialized equipment is needed.</t>
  </si>
  <si>
    <t>Purpose</t>
  </si>
  <si>
    <t xml:space="preserve">The purpose of this calculator is to determine whether it is more economical to use a rental or a personal vehicle. Enter the information per the instructions below and the calculator will determine the most cost-effective travel method. </t>
  </si>
  <si>
    <t>Box # 1 - Enter year to date kilometres claimed for current fiscal year.</t>
  </si>
  <si>
    <t>Box # 2 - Enter the current advertised price of regular unleaded gas, in your location.</t>
  </si>
  <si>
    <t>Box # 3 - Enter the amount of kilometres you expect to travel during this trip.</t>
  </si>
  <si>
    <t>http://intranet.gnb.ca/vm/rentalrates/rates-e.asp</t>
  </si>
  <si>
    <t xml:space="preserve">Box # 5 – Enter free kilometres per day included in the rental price. If all kilometres are free, please enter the word ‘all’ in the box. </t>
  </si>
  <si>
    <t>Box # 6 – If rental fee does not include all kilometres free, enter the cost per additional kilometre above the km included in the rental.</t>
  </si>
  <si>
    <t>Box # 7 – Enter the days you expect to rent the vehicle from the rental agency.</t>
  </si>
  <si>
    <t>Box # 8 - In order to help calculate the fuel efficiency, select the type of vehicle you expect to rent. See average rates below.</t>
  </si>
  <si>
    <t>Miles/gallon</t>
  </si>
  <si>
    <t>Litres/100 Km</t>
  </si>
  <si>
    <t>Sub-Compact</t>
  </si>
  <si>
    <t>Compact</t>
  </si>
  <si>
    <t>Intermediate</t>
  </si>
  <si>
    <t>Full size</t>
  </si>
  <si>
    <t>Van</t>
  </si>
  <si>
    <t>Truck</t>
  </si>
  <si>
    <t xml:space="preserve">Sub-Compact    </t>
  </si>
  <si>
    <t xml:space="preserve">Compact             </t>
  </si>
  <si>
    <t xml:space="preserve">Intermediate    </t>
  </si>
  <si>
    <t xml:space="preserve">Full size             </t>
  </si>
  <si>
    <t xml:space="preserve">Van                    </t>
  </si>
  <si>
    <t xml:space="preserve">Truck                  </t>
  </si>
  <si>
    <t>To save the Excel Spreadsheet to a location on your local hard drive, click on the disk on your tool bar, left upper corner.  A "Save As" window will appear.  From here you can select the location where you want to save the file for later use.</t>
  </si>
  <si>
    <t>Additional fees</t>
  </si>
  <si>
    <t>Box # 4 - Enter the daily rate for the rental vehicle for your location, as shown in the Vehicle Rental Rates document provided by Vehicle Management Agency.</t>
  </si>
  <si>
    <t>Box # 9 – Some vehicle rental contracts allow fees for additional services that are not included in the daily rate.  Enter any additional fees expected for the vehicle rental.  If no additional fees are expected, leave the field blank.</t>
  </si>
  <si>
    <t>Appendix B: Vehicle Rental or Mileage Calculator - Updated March 2022</t>
  </si>
  <si>
    <r>
      <t xml:space="preserve">Cost personal vehicle       </t>
    </r>
    <r>
      <rPr>
        <sz val="11"/>
        <rFont val="Calibri"/>
        <family val="2"/>
      </rPr>
      <t xml:space="preserve">         (HST not included)</t>
    </r>
  </si>
  <si>
    <r>
      <t xml:space="preserve">Cost rental vehicle          </t>
    </r>
    <r>
      <rPr>
        <sz val="11"/>
        <rFont val="Calibri"/>
        <family val="2"/>
      </rPr>
      <t>(HST not included)</t>
    </r>
  </si>
  <si>
    <t>Cumulative kilometers claimed on personal vehicle year to date?</t>
  </si>
  <si>
    <t>Current advertised price of regular unleaded gas, in your location?</t>
  </si>
  <si>
    <t>How many kilometers do you expect to travel?</t>
  </si>
  <si>
    <t>What is the rate for the rental for your location, as shown in the Vehicle Rental Rate document?</t>
  </si>
  <si>
    <t>How many free Km per day? If all kilometres are included, enter 'all' in the box.</t>
  </si>
  <si>
    <t>Cost per additional km above the km included in the rental, if any?</t>
  </si>
  <si>
    <t>For how many days to you expect to be charged by the rental agency?</t>
  </si>
  <si>
    <t>Type of vehicle rented.</t>
  </si>
  <si>
    <t>Additional fees incurred (Quick Start, additional hours etc.)</t>
  </si>
  <si>
    <t>Appendix B: Vehicle Rental or Mileage Calculator - Updated May 2022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</si>
</sst>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_-;\-* #,##0_-;_-* &quot;-&quot;??_-;_-@_-"/>
    <numFmt numFmtId="166" formatCode="0.0"/>
    <numFmt numFmtId="167" formatCode="#,##0_ ;\-#,##0\ "/>
    <numFmt numFmtId="168" formatCode="&quot;$&quot;#,##0.00"/>
  </numFmts>
  <fonts count="51">
    <font>
      <sz val="11"/>
      <color theme="1"/>
      <name val="Calibri"/>
      <family val="2"/>
    </font>
    <font>
      <sz val="11"/>
      <color indexed="8"/>
      <name val="Calibri"/>
      <family val="2"/>
    </font>
    <font>
      <sz val="10"/>
      <name val="Arial"/>
      <family val="2"/>
    </font>
    <font>
      <sz val="12"/>
      <name val="Times New Roman"/>
      <family val="1"/>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Calibri"/>
      <family val="2"/>
    </font>
    <font>
      <sz val="10"/>
      <name val="Calibri"/>
      <family val="2"/>
    </font>
    <font>
      <b/>
      <sz val="10"/>
      <name val="Calibri"/>
      <family val="2"/>
    </font>
    <font>
      <b/>
      <i/>
      <u val="single"/>
      <sz val="12"/>
      <name val="Calibri"/>
      <family val="2"/>
    </font>
    <font>
      <b/>
      <u val="single"/>
      <sz val="12"/>
      <name val="Calibri"/>
      <family val="2"/>
    </font>
    <font>
      <sz val="12"/>
      <name val="Calibri"/>
      <family val="2"/>
    </font>
    <font>
      <b/>
      <sz val="11"/>
      <name val="Calibri"/>
      <family val="2"/>
    </font>
    <font>
      <b/>
      <sz val="14"/>
      <name val="Calibri"/>
      <family val="2"/>
    </font>
    <font>
      <b/>
      <sz val="1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double"/>
    </border>
    <border>
      <left/>
      <right style="thin"/>
      <top style="thin"/>
      <bottom style="thin"/>
    </border>
    <border>
      <left style="thin"/>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1">
    <xf numFmtId="0" fontId="0" fillId="0" borderId="0" xfId="0" applyFont="1" applyAlignment="1">
      <alignment/>
    </xf>
    <xf numFmtId="44" fontId="0" fillId="0" borderId="0" xfId="44" applyFont="1" applyAlignment="1">
      <alignment/>
    </xf>
    <xf numFmtId="0" fontId="0" fillId="0" borderId="0" xfId="0" applyAlignment="1">
      <alignment horizontal="right"/>
    </xf>
    <xf numFmtId="0" fontId="2" fillId="0" borderId="0" xfId="0" applyFont="1" applyAlignment="1">
      <alignment horizontal="right"/>
    </xf>
    <xf numFmtId="0" fontId="3" fillId="0" borderId="0" xfId="0" applyFont="1" applyFill="1" applyAlignment="1">
      <alignment wrapText="1"/>
    </xf>
    <xf numFmtId="0" fontId="3" fillId="0" borderId="0" xfId="0" applyFont="1" applyAlignment="1">
      <alignment wrapText="1"/>
    </xf>
    <xf numFmtId="0" fontId="0" fillId="0" borderId="10" xfId="0" applyFont="1" applyBorder="1" applyAlignment="1">
      <alignment/>
    </xf>
    <xf numFmtId="44" fontId="0" fillId="0" borderId="11" xfId="44" applyFont="1" applyBorder="1" applyAlignment="1">
      <alignment/>
    </xf>
    <xf numFmtId="0" fontId="0" fillId="0" borderId="11" xfId="0" applyFont="1" applyBorder="1" applyAlignment="1">
      <alignment/>
    </xf>
    <xf numFmtId="0" fontId="0" fillId="0" borderId="11" xfId="0" applyFont="1" applyBorder="1" applyAlignment="1">
      <alignment horizontal="right"/>
    </xf>
    <xf numFmtId="0" fontId="0" fillId="0" borderId="12" xfId="0" applyFont="1" applyBorder="1" applyAlignment="1">
      <alignment/>
    </xf>
    <xf numFmtId="0" fontId="0" fillId="0" borderId="13" xfId="0" applyFont="1" applyBorder="1" applyAlignment="1">
      <alignment/>
    </xf>
    <xf numFmtId="44" fontId="0" fillId="0" borderId="0" xfId="44" applyFont="1" applyBorder="1" applyAlignment="1">
      <alignment/>
    </xf>
    <xf numFmtId="0" fontId="23" fillId="0" borderId="0" xfId="0" applyFont="1" applyBorder="1" applyAlignment="1">
      <alignment horizontal="right"/>
    </xf>
    <xf numFmtId="0" fontId="0" fillId="0" borderId="0" xfId="0" applyFont="1" applyBorder="1" applyAlignment="1">
      <alignment/>
    </xf>
    <xf numFmtId="0" fontId="0" fillId="0" borderId="14" xfId="0" applyFont="1" applyBorder="1" applyAlignment="1">
      <alignment/>
    </xf>
    <xf numFmtId="0" fontId="43" fillId="0" borderId="0" xfId="53" applyFont="1" applyFill="1" applyBorder="1" applyAlignment="1" applyProtection="1">
      <alignment horizontal="right"/>
      <protection locked="0"/>
    </xf>
    <xf numFmtId="0" fontId="23" fillId="0" borderId="0" xfId="0" applyFont="1" applyBorder="1" applyAlignment="1">
      <alignment horizontal="left"/>
    </xf>
    <xf numFmtId="0" fontId="23" fillId="0" borderId="0" xfId="0" applyFont="1" applyFill="1" applyBorder="1" applyAlignment="1">
      <alignment horizontal="left"/>
    </xf>
    <xf numFmtId="44" fontId="24" fillId="0" borderId="0" xfId="44" applyFont="1" applyFill="1" applyAlignment="1">
      <alignment horizontal="right"/>
    </xf>
    <xf numFmtId="0" fontId="0" fillId="0" borderId="0" xfId="0" applyFont="1" applyAlignment="1">
      <alignment/>
    </xf>
    <xf numFmtId="0" fontId="0" fillId="0" borderId="15" xfId="0" applyFont="1" applyBorder="1" applyAlignment="1">
      <alignment/>
    </xf>
    <xf numFmtId="44" fontId="0" fillId="0" borderId="16" xfId="44" applyFont="1" applyBorder="1" applyAlignment="1">
      <alignment/>
    </xf>
    <xf numFmtId="0" fontId="0" fillId="0" borderId="16" xfId="0" applyFont="1" applyBorder="1" applyAlignment="1">
      <alignment/>
    </xf>
    <xf numFmtId="0" fontId="0" fillId="0" borderId="16" xfId="0" applyFont="1" applyBorder="1" applyAlignment="1">
      <alignment horizontal="right"/>
    </xf>
    <xf numFmtId="0" fontId="0" fillId="0" borderId="17" xfId="0" applyFont="1" applyBorder="1" applyAlignment="1">
      <alignment/>
    </xf>
    <xf numFmtId="0" fontId="25" fillId="0" borderId="0" xfId="0" applyFont="1" applyAlignment="1">
      <alignment/>
    </xf>
    <xf numFmtId="44" fontId="0" fillId="0" borderId="0" xfId="44" applyFont="1" applyAlignment="1">
      <alignment/>
    </xf>
    <xf numFmtId="0" fontId="0" fillId="0" borderId="0" xfId="0" applyFont="1" applyAlignment="1">
      <alignment horizontal="center"/>
    </xf>
    <xf numFmtId="0" fontId="0" fillId="0" borderId="0" xfId="0" applyFont="1" applyAlignment="1">
      <alignment horizontal="right"/>
    </xf>
    <xf numFmtId="44" fontId="24" fillId="33" borderId="0" xfId="44" applyFont="1" applyFill="1" applyAlignment="1">
      <alignment/>
    </xf>
    <xf numFmtId="44" fontId="24" fillId="0" borderId="0" xfId="44" applyFont="1" applyFill="1" applyAlignment="1">
      <alignment/>
    </xf>
    <xf numFmtId="164" fontId="0" fillId="0" borderId="0" xfId="0" applyNumberFormat="1" applyFont="1" applyAlignment="1">
      <alignment horizontal="right"/>
    </xf>
    <xf numFmtId="43" fontId="0" fillId="0" borderId="0" xfId="0" applyNumberFormat="1" applyFont="1" applyAlignment="1">
      <alignment horizontal="right"/>
    </xf>
    <xf numFmtId="44" fontId="0" fillId="0" borderId="18" xfId="44" applyFont="1" applyBorder="1" applyAlignment="1">
      <alignment/>
    </xf>
    <xf numFmtId="44" fontId="0" fillId="0" borderId="0" xfId="44" applyFont="1" applyFill="1" applyAlignment="1">
      <alignment/>
    </xf>
    <xf numFmtId="44" fontId="0" fillId="0" borderId="0" xfId="44" applyFont="1" applyAlignment="1">
      <alignment horizontal="right"/>
    </xf>
    <xf numFmtId="164" fontId="0" fillId="0" borderId="0" xfId="0" applyNumberFormat="1" applyFont="1" applyAlignment="1">
      <alignment/>
    </xf>
    <xf numFmtId="44" fontId="0" fillId="0" borderId="0" xfId="0" applyNumberFormat="1" applyFont="1" applyAlignment="1">
      <alignment/>
    </xf>
    <xf numFmtId="164" fontId="0" fillId="0" borderId="18" xfId="0" applyNumberFormat="1" applyFont="1" applyBorder="1" applyAlignment="1">
      <alignment/>
    </xf>
    <xf numFmtId="0" fontId="24" fillId="0" borderId="0" xfId="0" applyFont="1" applyAlignment="1">
      <alignment/>
    </xf>
    <xf numFmtId="165" fontId="0" fillId="0" borderId="10" xfId="0" applyNumberFormat="1" applyFont="1" applyFill="1" applyBorder="1" applyAlignment="1">
      <alignment/>
    </xf>
    <xf numFmtId="166" fontId="0" fillId="0" borderId="14" xfId="0" applyNumberFormat="1" applyFont="1" applyBorder="1" applyAlignment="1">
      <alignment/>
    </xf>
    <xf numFmtId="167" fontId="0" fillId="0" borderId="0" xfId="0" applyNumberFormat="1" applyFont="1" applyAlignment="1">
      <alignment/>
    </xf>
    <xf numFmtId="44" fontId="0" fillId="0" borderId="0" xfId="44" applyFont="1" applyFill="1" applyAlignment="1">
      <alignment horizontal="right"/>
    </xf>
    <xf numFmtId="44" fontId="0" fillId="0" borderId="14" xfId="44" applyFont="1" applyFill="1" applyBorder="1" applyAlignment="1">
      <alignment/>
    </xf>
    <xf numFmtId="44" fontId="0" fillId="0" borderId="19" xfId="44" applyFont="1" applyBorder="1" applyAlignment="1">
      <alignment/>
    </xf>
    <xf numFmtId="167" fontId="0" fillId="0" borderId="0" xfId="0" applyNumberFormat="1" applyFont="1" applyFill="1" applyAlignment="1">
      <alignment horizontal="right"/>
    </xf>
    <xf numFmtId="43" fontId="0" fillId="0" borderId="0" xfId="0" applyNumberFormat="1" applyFont="1" applyAlignment="1">
      <alignment/>
    </xf>
    <xf numFmtId="0" fontId="26" fillId="0" borderId="0" xfId="0" applyFont="1" applyAlignment="1">
      <alignment/>
    </xf>
    <xf numFmtId="0" fontId="27" fillId="0" borderId="0" xfId="0" applyFont="1" applyAlignment="1">
      <alignment horizontal="justify"/>
    </xf>
    <xf numFmtId="0" fontId="28" fillId="0" borderId="0" xfId="0" applyFont="1" applyAlignment="1">
      <alignment horizontal="justify"/>
    </xf>
    <xf numFmtId="44" fontId="0" fillId="0" borderId="0" xfId="44" applyFont="1" applyAlignment="1">
      <alignment horizontal="left"/>
    </xf>
    <xf numFmtId="0" fontId="43" fillId="0" borderId="0" xfId="53" applyFont="1" applyAlignment="1" applyProtection="1">
      <alignment horizontal="left"/>
      <protection/>
    </xf>
    <xf numFmtId="0" fontId="0" fillId="0" borderId="0" xfId="0" applyFont="1" applyAlignment="1">
      <alignment horizontal="left"/>
    </xf>
    <xf numFmtId="0" fontId="28" fillId="0" borderId="0" xfId="0" applyFont="1" applyAlignment="1">
      <alignment horizontal="left"/>
    </xf>
    <xf numFmtId="0" fontId="24" fillId="0" borderId="0" xfId="0" applyFont="1" applyAlignment="1">
      <alignment horizontal="right"/>
    </xf>
    <xf numFmtId="0" fontId="24" fillId="0" borderId="0" xfId="0" applyFont="1" applyAlignment="1">
      <alignment horizontal="left"/>
    </xf>
    <xf numFmtId="0" fontId="24" fillId="0" borderId="0" xfId="0" applyFont="1" applyAlignment="1" applyProtection="1">
      <alignment horizontal="right"/>
      <protection locked="0"/>
    </xf>
    <xf numFmtId="165" fontId="0" fillId="34" borderId="0" xfId="42" applyNumberFormat="1" applyFont="1" applyFill="1" applyBorder="1" applyAlignment="1" applyProtection="1">
      <alignment horizontal="right"/>
      <protection locked="0"/>
    </xf>
    <xf numFmtId="44" fontId="0" fillId="34" borderId="0" xfId="44" applyFont="1" applyFill="1" applyBorder="1" applyAlignment="1" applyProtection="1">
      <alignment horizontal="right"/>
      <protection locked="0"/>
    </xf>
    <xf numFmtId="43" fontId="0" fillId="34" borderId="0" xfId="42" applyFont="1" applyFill="1" applyBorder="1" applyAlignment="1" applyProtection="1">
      <alignment horizontal="right"/>
      <protection locked="0"/>
    </xf>
    <xf numFmtId="165" fontId="0" fillId="0" borderId="0" xfId="42" applyNumberFormat="1" applyFont="1" applyFill="1" applyBorder="1" applyAlignment="1" applyProtection="1">
      <alignment horizontal="right"/>
      <protection/>
    </xf>
    <xf numFmtId="0" fontId="29" fillId="0" borderId="0" xfId="57" applyFont="1" applyBorder="1" applyAlignment="1">
      <alignment horizontal="center" wrapText="1"/>
      <protection/>
    </xf>
    <xf numFmtId="0" fontId="0" fillId="0" borderId="0" xfId="0" applyFont="1" applyFill="1" applyBorder="1" applyAlignment="1">
      <alignment horizontal="right"/>
    </xf>
    <xf numFmtId="0" fontId="29" fillId="0" borderId="0" xfId="0" applyFont="1" applyBorder="1" applyAlignment="1">
      <alignment horizontal="center" wrapText="1"/>
    </xf>
    <xf numFmtId="168" fontId="0" fillId="0" borderId="0" xfId="0" applyNumberFormat="1" applyFont="1" applyBorder="1" applyAlignment="1">
      <alignment horizontal="center"/>
    </xf>
    <xf numFmtId="0" fontId="28" fillId="0" borderId="0" xfId="0" applyFont="1" applyAlignment="1">
      <alignment horizontal="left"/>
    </xf>
    <xf numFmtId="0" fontId="24" fillId="0" borderId="0" xfId="0" applyFont="1" applyBorder="1" applyAlignment="1">
      <alignment horizontal="right"/>
    </xf>
    <xf numFmtId="0" fontId="28" fillId="0" borderId="0" xfId="0" applyFont="1" applyAlignment="1">
      <alignment horizontal="left"/>
    </xf>
    <xf numFmtId="0" fontId="28" fillId="0" borderId="0" xfId="0" applyFont="1" applyFill="1" applyAlignment="1">
      <alignment horizontal="left" wrapText="1"/>
    </xf>
    <xf numFmtId="0" fontId="28" fillId="0" borderId="0" xfId="0" applyFont="1" applyAlignment="1">
      <alignment horizontal="left" wrapText="1"/>
    </xf>
    <xf numFmtId="0" fontId="30" fillId="0" borderId="20" xfId="0" applyFont="1" applyFill="1" applyBorder="1" applyAlignment="1">
      <alignment horizontal="center"/>
    </xf>
    <xf numFmtId="0" fontId="30" fillId="0" borderId="21" xfId="0" applyFont="1" applyFill="1" applyBorder="1" applyAlignment="1">
      <alignment horizontal="center"/>
    </xf>
    <xf numFmtId="0" fontId="30" fillId="0" borderId="19" xfId="0" applyFont="1" applyFill="1" applyBorder="1" applyAlignment="1">
      <alignment horizontal="center"/>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43" fontId="31" fillId="0" borderId="0" xfId="42" applyFont="1" applyFill="1" applyBorder="1" applyAlignment="1">
      <alignment horizontal="center" vertical="center" wrapText="1"/>
    </xf>
    <xf numFmtId="43" fontId="31" fillId="0" borderId="14" xfId="42" applyFont="1" applyFill="1" applyBorder="1" applyAlignment="1">
      <alignment horizontal="center" vertical="center" wrapText="1"/>
    </xf>
    <xf numFmtId="44" fontId="30" fillId="0" borderId="0" xfId="44" applyFont="1" applyAlignment="1">
      <alignment horizontal="center"/>
    </xf>
    <xf numFmtId="44" fontId="30" fillId="0" borderId="14" xfId="44"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1028700</xdr:colOff>
      <xdr:row>12</xdr:row>
      <xdr:rowOff>104775</xdr:rowOff>
    </xdr:from>
    <xdr:to>
      <xdr:col>0</xdr:col>
      <xdr:colOff>3038475</xdr:colOff>
      <xdr:row>16</xdr:row>
      <xdr:rowOff>76200</xdr:rowOff>
    </xdr:to>
    <xdr:sp>
      <xdr:nvSpPr>
        <xdr:cNvPr id="1" name="Rectangle 2"/>
        <xdr:cNvSpPr>
          <a:spLocks/>
        </xdr:cNvSpPr>
      </xdr:nvSpPr>
      <xdr:spPr>
        <a:xfrm>
          <a:off x="1028700" y="2343150"/>
          <a:ext cx="2009775" cy="12096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100" b="0" i="0" u="none" baseline="0">
              <a:solidFill>
                <a:srgbClr val="FF0000"/>
              </a:solidFill>
              <a:latin typeface="Calibri"/>
              <a:ea typeface="Calibri"/>
              <a:cs typeface="Calibri"/>
            </a:rPr>
            <a:t>All</a:t>
          </a:r>
          <a:r>
            <a:rPr lang="en-US" cap="none" sz="1100" b="0" i="0" u="none" baseline="0">
              <a:solidFill>
                <a:srgbClr val="FF0000"/>
              </a:solidFill>
              <a:latin typeface="Calibri"/>
              <a:ea typeface="Calibri"/>
              <a:cs typeface="Calibri"/>
            </a:rPr>
            <a:t> travel claims will be monitored to ensure employees choose the least cost method of travel beginning April 1, 2013.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1028700</xdr:colOff>
      <xdr:row>12</xdr:row>
      <xdr:rowOff>104775</xdr:rowOff>
    </xdr:from>
    <xdr:to>
      <xdr:col>0</xdr:col>
      <xdr:colOff>3038475</xdr:colOff>
      <xdr:row>16</xdr:row>
      <xdr:rowOff>76200</xdr:rowOff>
    </xdr:to>
    <xdr:sp>
      <xdr:nvSpPr>
        <xdr:cNvPr id="1" name="Rectangle 2"/>
        <xdr:cNvSpPr>
          <a:spLocks/>
        </xdr:cNvSpPr>
      </xdr:nvSpPr>
      <xdr:spPr>
        <a:xfrm>
          <a:off x="1028700" y="2343150"/>
          <a:ext cx="2009775" cy="12096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100" b="0" i="0" u="none" baseline="0">
              <a:solidFill>
                <a:srgbClr val="FF0000"/>
              </a:solidFill>
              <a:latin typeface="Calibri"/>
              <a:ea typeface="Calibri"/>
              <a:cs typeface="Calibri"/>
            </a:rPr>
            <a:t>All</a:t>
          </a:r>
          <a:r>
            <a:rPr lang="en-US" cap="none" sz="1100" b="0" i="0" u="none" baseline="0">
              <a:solidFill>
                <a:srgbClr val="FF0000"/>
              </a:solidFill>
              <a:latin typeface="Calibri"/>
              <a:ea typeface="Calibri"/>
              <a:cs typeface="Calibri"/>
            </a:rPr>
            <a:t> travel claims will be monitored to ensure employees choose the least cost method of travel beginning April 1, 2013.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tranet.gnb.ca/vm/rentalrates/rates-e.asp" TargetMode="External" /><Relationship Id="rId2" Type="http://schemas.openxmlformats.org/officeDocument/2006/relationships/hyperlink" Target="http://intranet.gnb.ca/vm/rentalrates/rates-e.asp"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intranet.gnb.ca/vm/rentalrates/rates-e.asp" TargetMode="External" /><Relationship Id="rId2" Type="http://schemas.openxmlformats.org/officeDocument/2006/relationships/hyperlink" Target="http://intranet.gnb.ca/vm/rentalrates/rates-e.asp" TargetMode="Externa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80"/>
  <sheetViews>
    <sheetView tabSelected="1" zoomScalePageLayoutView="0" workbookViewId="0" topLeftCell="A1">
      <selection activeCell="D5" sqref="D5"/>
    </sheetView>
  </sheetViews>
  <sheetFormatPr defaultColWidth="9.140625" defaultRowHeight="15"/>
  <cols>
    <col min="1" max="1" width="78.57421875" style="0" customWidth="1"/>
    <col min="2" max="2" width="14.57421875" style="27" customWidth="1"/>
    <col min="3" max="3" width="13.7109375" style="0" customWidth="1"/>
    <col min="4" max="4" width="13.28125" style="2" customWidth="1"/>
    <col min="5" max="5" width="15.00390625" style="0" bestFit="1" customWidth="1"/>
    <col min="6" max="6" width="6.7109375" style="0" bestFit="1" customWidth="1"/>
    <col min="7" max="7" width="7.57421875" style="0" customWidth="1"/>
    <col min="8" max="8" width="9.57421875" style="0" bestFit="1" customWidth="1"/>
  </cols>
  <sheetData>
    <row r="1" spans="1:7" ht="18">
      <c r="A1" s="72" t="s">
        <v>72</v>
      </c>
      <c r="B1" s="73"/>
      <c r="C1" s="73"/>
      <c r="D1" s="73"/>
      <c r="E1" s="73"/>
      <c r="F1" s="73"/>
      <c r="G1" s="74"/>
    </row>
    <row r="2" spans="1:7" ht="14.25">
      <c r="A2" s="6"/>
      <c r="B2" s="7"/>
      <c r="C2" s="8"/>
      <c r="D2" s="9"/>
      <c r="E2" s="8"/>
      <c r="F2" s="8"/>
      <c r="G2" s="10"/>
    </row>
    <row r="3" spans="1:7" ht="14.25">
      <c r="A3" s="11" t="s">
        <v>63</v>
      </c>
      <c r="B3" s="12"/>
      <c r="C3" s="68">
        <v>1</v>
      </c>
      <c r="D3" s="59">
        <v>0</v>
      </c>
      <c r="E3" s="14"/>
      <c r="F3" s="14"/>
      <c r="G3" s="15"/>
    </row>
    <row r="4" spans="1:7" ht="14.25">
      <c r="A4" s="11" t="s">
        <v>64</v>
      </c>
      <c r="B4" s="12"/>
      <c r="C4" s="68">
        <v>2</v>
      </c>
      <c r="D4" s="60">
        <v>2.1</v>
      </c>
      <c r="E4" s="14"/>
      <c r="F4" s="14"/>
      <c r="G4" s="15"/>
    </row>
    <row r="5" spans="1:7" ht="14.25">
      <c r="A5" s="11" t="s">
        <v>65</v>
      </c>
      <c r="B5" s="12"/>
      <c r="C5" s="68">
        <v>3</v>
      </c>
      <c r="D5" s="59">
        <v>200</v>
      </c>
      <c r="E5" s="14"/>
      <c r="F5" s="14"/>
      <c r="G5" s="15"/>
    </row>
    <row r="6" spans="1:7" ht="14.25">
      <c r="A6" s="75" t="s">
        <v>66</v>
      </c>
      <c r="B6" s="76"/>
      <c r="C6" s="68">
        <v>4</v>
      </c>
      <c r="D6" s="60">
        <v>40</v>
      </c>
      <c r="E6" s="16" t="s">
        <v>0</v>
      </c>
      <c r="F6" s="14"/>
      <c r="G6" s="15"/>
    </row>
    <row r="7" spans="1:7" ht="14.25">
      <c r="A7" s="11" t="s">
        <v>67</v>
      </c>
      <c r="B7" s="12"/>
      <c r="C7" s="68">
        <v>5</v>
      </c>
      <c r="D7" s="61" t="s">
        <v>1</v>
      </c>
      <c r="E7" s="17"/>
      <c r="F7" s="14"/>
      <c r="G7" s="15"/>
    </row>
    <row r="8" spans="1:7" ht="14.25">
      <c r="A8" s="11" t="s">
        <v>68</v>
      </c>
      <c r="B8" s="12"/>
      <c r="C8" s="68">
        <v>6</v>
      </c>
      <c r="D8" s="60">
        <v>0</v>
      </c>
      <c r="E8" s="17"/>
      <c r="F8" s="14"/>
      <c r="G8" s="15"/>
    </row>
    <row r="9" spans="1:7" ht="14.25">
      <c r="A9" s="11" t="s">
        <v>69</v>
      </c>
      <c r="B9" s="12"/>
      <c r="C9" s="68">
        <v>7</v>
      </c>
      <c r="D9" s="59">
        <v>2</v>
      </c>
      <c r="E9" s="18"/>
      <c r="F9" s="14"/>
      <c r="G9" s="15"/>
    </row>
    <row r="10" spans="1:7" ht="15">
      <c r="A10" s="11" t="s">
        <v>70</v>
      </c>
      <c r="B10" s="12"/>
      <c r="C10" s="68">
        <v>8</v>
      </c>
      <c r="D10" s="62">
        <f>+D72</f>
        <v>35</v>
      </c>
      <c r="E10" s="18"/>
      <c r="F10" s="14"/>
      <c r="G10" s="15"/>
    </row>
    <row r="11" spans="1:7" ht="15">
      <c r="A11" s="11" t="s">
        <v>71</v>
      </c>
      <c r="B11" s="12"/>
      <c r="C11" s="68">
        <v>9</v>
      </c>
      <c r="D11" s="60"/>
      <c r="E11" s="18"/>
      <c r="F11" s="14"/>
      <c r="G11" s="15"/>
    </row>
    <row r="12" spans="1:7" ht="14.25">
      <c r="A12" s="11"/>
      <c r="B12" s="12"/>
      <c r="C12" s="13"/>
      <c r="D12" s="19"/>
      <c r="E12" s="14"/>
      <c r="F12" s="14"/>
      <c r="G12" s="15"/>
    </row>
    <row r="13" spans="1:7" ht="57.75">
      <c r="A13" s="11"/>
      <c r="C13" s="63" t="s">
        <v>61</v>
      </c>
      <c r="D13" s="64"/>
      <c r="E13" s="65" t="s">
        <v>62</v>
      </c>
      <c r="F13" s="14"/>
      <c r="G13" s="15"/>
    </row>
    <row r="14" spans="1:7" ht="14.25">
      <c r="A14" s="11"/>
      <c r="C14" s="66">
        <f>+C23</f>
        <v>86.95652173913044</v>
      </c>
      <c r="D14" s="64"/>
      <c r="E14" s="66">
        <f>+C30</f>
        <v>109.46367809883878</v>
      </c>
      <c r="F14" s="14"/>
      <c r="G14" s="15"/>
    </row>
    <row r="15" spans="1:7" ht="12.75" customHeight="1">
      <c r="A15" s="11"/>
      <c r="B15" s="77" t="str">
        <f>IF(C23&gt;=C30,A31,IF(C23&lt;=C30,A32))</f>
        <v>Cheaper to use personal vehicle</v>
      </c>
      <c r="C15" s="77"/>
      <c r="D15" s="77"/>
      <c r="E15" s="77"/>
      <c r="F15" s="77"/>
      <c r="G15" s="78"/>
    </row>
    <row r="16" spans="1:7" ht="12.75" customHeight="1">
      <c r="A16" s="11"/>
      <c r="B16" s="77"/>
      <c r="C16" s="77"/>
      <c r="D16" s="77"/>
      <c r="E16" s="77"/>
      <c r="F16" s="77"/>
      <c r="G16" s="78"/>
    </row>
    <row r="17" spans="1:7" ht="18">
      <c r="A17" s="11"/>
      <c r="B17" s="79" t="s">
        <v>2</v>
      </c>
      <c r="C17" s="79"/>
      <c r="D17" s="79"/>
      <c r="E17" s="79">
        <f>IF(B15=A31,C47,IF(B15=A32,C48))</f>
        <v>22.507156359708347</v>
      </c>
      <c r="F17" s="79"/>
      <c r="G17" s="80"/>
    </row>
    <row r="18" spans="1:7" ht="14.25">
      <c r="A18" s="21"/>
      <c r="B18" s="22"/>
      <c r="C18" s="23"/>
      <c r="D18" s="24"/>
      <c r="E18" s="23"/>
      <c r="F18" s="23"/>
      <c r="G18" s="25"/>
    </row>
    <row r="19" spans="1:7" ht="14.25" hidden="1">
      <c r="A19" s="26"/>
      <c r="C19" s="28" t="s">
        <v>3</v>
      </c>
      <c r="D19" s="29"/>
      <c r="E19" s="20"/>
      <c r="F19" s="20"/>
      <c r="G19" s="20"/>
    </row>
    <row r="20" spans="1:7" ht="14.25" hidden="1">
      <c r="A20" s="20" t="s">
        <v>4</v>
      </c>
      <c r="B20" s="30">
        <f>0.5/1.15</f>
        <v>0.4347826086956522</v>
      </c>
      <c r="C20" s="31">
        <f>IF(D3&lt;=8000,D5*B20,0)</f>
        <v>86.95652173913044</v>
      </c>
      <c r="D20" s="29"/>
      <c r="E20" s="20"/>
      <c r="F20" s="20"/>
      <c r="G20" s="20"/>
    </row>
    <row r="21" spans="1:7" ht="14.25" hidden="1">
      <c r="A21" s="20" t="s">
        <v>5</v>
      </c>
      <c r="B21" s="30">
        <f>0.46/1.15</f>
        <v>0.4</v>
      </c>
      <c r="C21" s="31">
        <f>IF(AND(D3&gt;8000,D3&lt;16000),D5*B21,0)</f>
        <v>0</v>
      </c>
      <c r="D21" s="32"/>
      <c r="E21" s="20"/>
      <c r="F21" s="20"/>
      <c r="G21" s="20"/>
    </row>
    <row r="22" spans="1:7" ht="14.25" hidden="1">
      <c r="A22" s="20" t="s">
        <v>6</v>
      </c>
      <c r="B22" s="30">
        <f>0.4/1.15</f>
        <v>0.3478260869565218</v>
      </c>
      <c r="C22" s="31">
        <f>IF(D3&gt;=16000,D5*B22,0)</f>
        <v>0</v>
      </c>
      <c r="D22" s="33"/>
      <c r="E22" s="20"/>
      <c r="F22" s="20"/>
      <c r="G22" s="20"/>
    </row>
    <row r="23" spans="1:7" ht="12.75" customHeight="1" hidden="1" thickBot="1">
      <c r="A23" s="20"/>
      <c r="C23" s="34">
        <f>SUM(C20:C22)</f>
        <v>86.95652173913044</v>
      </c>
      <c r="D23" s="29"/>
      <c r="E23" s="20"/>
      <c r="F23" s="20"/>
      <c r="G23" s="20"/>
    </row>
    <row r="24" spans="1:7" ht="12.75" customHeight="1" hidden="1" thickTop="1">
      <c r="A24" s="20"/>
      <c r="C24" s="27"/>
      <c r="D24" s="29"/>
      <c r="E24" s="20"/>
      <c r="F24" s="20"/>
      <c r="G24" s="20"/>
    </row>
    <row r="25" spans="1:7" ht="14.25" hidden="1">
      <c r="A25" s="26" t="s">
        <v>7</v>
      </c>
      <c r="C25" s="27"/>
      <c r="D25" s="29"/>
      <c r="E25" s="20"/>
      <c r="F25" s="20"/>
      <c r="G25" s="20"/>
    </row>
    <row r="26" spans="1:7" ht="14.25" hidden="1">
      <c r="A26" s="20" t="s">
        <v>8</v>
      </c>
      <c r="B26" s="35">
        <f>+D6</f>
        <v>40</v>
      </c>
      <c r="C26" s="27">
        <f>+B26*D9</f>
        <v>80</v>
      </c>
      <c r="D26" s="36"/>
      <c r="E26" s="20"/>
      <c r="F26" s="20"/>
      <c r="G26" s="20"/>
    </row>
    <row r="27" spans="1:7" ht="14.25" hidden="1">
      <c r="A27" s="20" t="s">
        <v>9</v>
      </c>
      <c r="B27" s="31">
        <f>IF(D7="all",0,(D5-(D7*D9))*D8)</f>
        <v>0</v>
      </c>
      <c r="C27" s="31">
        <f>IF(B27&lt;=0,0,B27)</f>
        <v>0</v>
      </c>
      <c r="D27" s="29"/>
      <c r="E27" s="37"/>
      <c r="F27" s="20"/>
      <c r="G27" s="20"/>
    </row>
    <row r="28" spans="1:7" ht="14.25" hidden="1">
      <c r="A28" s="20" t="s">
        <v>10</v>
      </c>
      <c r="B28" s="27">
        <f>+G38</f>
        <v>0.1473183904941939</v>
      </c>
      <c r="C28" s="27">
        <f>+D5*B28</f>
        <v>29.46367809883878</v>
      </c>
      <c r="D28" s="36"/>
      <c r="E28" s="20"/>
      <c r="F28" s="20"/>
      <c r="G28" s="20"/>
    </row>
    <row r="29" spans="1:7" ht="14.25" hidden="1">
      <c r="A29" s="20" t="s">
        <v>57</v>
      </c>
      <c r="C29" s="38">
        <f>+D11</f>
        <v>0</v>
      </c>
      <c r="D29" s="29"/>
      <c r="E29" s="20"/>
      <c r="F29" s="20"/>
      <c r="G29" s="20"/>
    </row>
    <row r="30" spans="1:7" ht="15" hidden="1" thickBot="1">
      <c r="A30" s="20"/>
      <c r="C30" s="39">
        <f>SUM(C26:C29)</f>
        <v>109.46367809883878</v>
      </c>
      <c r="D30" s="29"/>
      <c r="E30" s="20"/>
      <c r="F30" s="20"/>
      <c r="G30" s="20"/>
    </row>
    <row r="31" spans="1:7" ht="15" hidden="1" thickTop="1">
      <c r="A31" s="40" t="s">
        <v>11</v>
      </c>
      <c r="C31" s="20"/>
      <c r="D31" s="29"/>
      <c r="E31" s="20"/>
      <c r="F31" s="20"/>
      <c r="G31" s="20"/>
    </row>
    <row r="32" spans="1:7" ht="14.25" hidden="1">
      <c r="A32" s="40" t="s">
        <v>12</v>
      </c>
      <c r="C32" s="20"/>
      <c r="D32" s="29"/>
      <c r="E32" s="20"/>
      <c r="F32" s="20"/>
      <c r="G32" s="20"/>
    </row>
    <row r="33" spans="1:7" ht="14.25" hidden="1">
      <c r="A33" s="20"/>
      <c r="C33" s="20"/>
      <c r="D33" s="29"/>
      <c r="E33" s="20"/>
      <c r="F33" s="20"/>
      <c r="G33" s="20"/>
    </row>
    <row r="34" spans="1:8" ht="14.25" hidden="1">
      <c r="A34" s="20"/>
      <c r="C34" s="28" t="s">
        <v>13</v>
      </c>
      <c r="D34" s="29"/>
      <c r="E34" s="41">
        <f>+D10</f>
        <v>35</v>
      </c>
      <c r="F34" s="8" t="s">
        <v>14</v>
      </c>
      <c r="G34" s="10">
        <f>+E34*1.61</f>
        <v>56.35</v>
      </c>
      <c r="H34" t="s">
        <v>15</v>
      </c>
    </row>
    <row r="35" spans="1:8" ht="14.25" hidden="1">
      <c r="A35" s="20"/>
      <c r="C35" s="28" t="s">
        <v>16</v>
      </c>
      <c r="D35" s="29" t="s">
        <v>3</v>
      </c>
      <c r="E35" s="11">
        <v>1</v>
      </c>
      <c r="F35" s="14" t="s">
        <v>17</v>
      </c>
      <c r="G35" s="42">
        <v>4.546</v>
      </c>
      <c r="H35" t="s">
        <v>18</v>
      </c>
    </row>
    <row r="36" spans="1:8" ht="14.25" hidden="1">
      <c r="A36" s="20" t="s">
        <v>19</v>
      </c>
      <c r="C36" s="20"/>
      <c r="D36" s="29"/>
      <c r="E36" s="11"/>
      <c r="F36" s="14"/>
      <c r="G36" s="42">
        <f>+G34/G35</f>
        <v>12.39551253849538</v>
      </c>
      <c r="H36" t="s">
        <v>20</v>
      </c>
    </row>
    <row r="37" spans="1:8" ht="14.25" hidden="1">
      <c r="A37" s="20" t="s">
        <v>21</v>
      </c>
      <c r="B37" s="31">
        <f>IF(D3&lt;=8000,B20,0)</f>
        <v>0.4347826086956522</v>
      </c>
      <c r="C37" s="43">
        <f>+B42/(B37-B43)</f>
        <v>139.14775289343152</v>
      </c>
      <c r="D37" s="44">
        <f>+B37*C37</f>
        <v>60.499022997144145</v>
      </c>
      <c r="E37" s="11" t="s">
        <v>22</v>
      </c>
      <c r="F37" s="14"/>
      <c r="G37" s="45">
        <f>+D4</f>
        <v>2.1</v>
      </c>
      <c r="H37" t="s">
        <v>23</v>
      </c>
    </row>
    <row r="38" spans="1:8" ht="14.25" hidden="1">
      <c r="A38" s="20"/>
      <c r="B38" s="31">
        <f>IF(AND(D3&gt;8000,D3&lt;16000),B21,0)</f>
        <v>0</v>
      </c>
      <c r="C38" s="43">
        <f>+B42/(B38-B43)</f>
        <v>-271.5207508432321</v>
      </c>
      <c r="D38" s="44">
        <f>+B38*C38</f>
        <v>0</v>
      </c>
      <c r="E38" s="21" t="s">
        <v>24</v>
      </c>
      <c r="F38" s="23"/>
      <c r="G38" s="46">
        <f>+(G37/1.15)/G36</f>
        <v>0.1473183904941939</v>
      </c>
      <c r="H38" t="s">
        <v>25</v>
      </c>
    </row>
    <row r="39" spans="1:7" ht="14.25" hidden="1">
      <c r="A39" s="20"/>
      <c r="B39" s="31">
        <f>IF(D3&gt;=16000,B22,0)</f>
        <v>0</v>
      </c>
      <c r="C39" s="43">
        <f>+B42/(B39-B43)</f>
        <v>-271.5207508432321</v>
      </c>
      <c r="D39" s="44">
        <f>+B39*C39</f>
        <v>0</v>
      </c>
      <c r="E39" s="14"/>
      <c r="F39" s="14"/>
      <c r="G39" s="12"/>
    </row>
    <row r="40" spans="1:7" ht="14.25" hidden="1">
      <c r="A40" s="20"/>
      <c r="C40" s="43"/>
      <c r="D40" s="47"/>
      <c r="E40" s="14"/>
      <c r="F40" s="14"/>
      <c r="G40" s="12"/>
    </row>
    <row r="41" spans="1:7" ht="14.25" hidden="1">
      <c r="A41" s="20" t="s">
        <v>26</v>
      </c>
      <c r="C41" s="20"/>
      <c r="D41" s="44"/>
      <c r="E41" s="20"/>
      <c r="F41" s="20"/>
      <c r="G41" s="20"/>
    </row>
    <row r="42" spans="1:7" ht="14.25" hidden="1">
      <c r="A42" s="20" t="s">
        <v>27</v>
      </c>
      <c r="B42" s="35">
        <f>+D6</f>
        <v>40</v>
      </c>
      <c r="C42" s="20"/>
      <c r="D42" s="44"/>
      <c r="E42" s="20"/>
      <c r="F42" s="20"/>
      <c r="G42" s="20"/>
    </row>
    <row r="43" spans="1:7" ht="14.25" hidden="1">
      <c r="A43" s="20" t="s">
        <v>10</v>
      </c>
      <c r="B43" s="27">
        <f>+G38</f>
        <v>0.1473183904941939</v>
      </c>
      <c r="C43" s="43">
        <f>+B42/(B37-B43)</f>
        <v>139.14775289343152</v>
      </c>
      <c r="D43" s="44">
        <f>+(B43*C43)+B42</f>
        <v>60.499022997144145</v>
      </c>
      <c r="E43" s="20"/>
      <c r="F43" s="20"/>
      <c r="G43" s="20"/>
    </row>
    <row r="44" spans="1:7" ht="14.25" hidden="1">
      <c r="A44" s="20"/>
      <c r="C44" s="43">
        <f>+B42/(B38-B43)</f>
        <v>-271.5207508432321</v>
      </c>
      <c r="D44" s="44">
        <f>+(B43*C44)+B42</f>
        <v>0</v>
      </c>
      <c r="E44" s="20"/>
      <c r="F44" s="20"/>
      <c r="G44" s="20"/>
    </row>
    <row r="45" spans="1:7" ht="14.25" hidden="1">
      <c r="A45" s="20"/>
      <c r="C45" s="43">
        <f>+B42/(B39-B43)</f>
        <v>-271.5207508432321</v>
      </c>
      <c r="D45" s="44">
        <f>+(B43*C45)+B42</f>
        <v>0</v>
      </c>
      <c r="E45" s="20"/>
      <c r="F45" s="20"/>
      <c r="G45" s="20"/>
    </row>
    <row r="46" spans="1:7" ht="14.25" hidden="1">
      <c r="A46" s="20"/>
      <c r="C46" s="20"/>
      <c r="D46" s="29"/>
      <c r="E46" s="20"/>
      <c r="F46" s="20"/>
      <c r="G46" s="20"/>
    </row>
    <row r="47" spans="1:7" ht="14.25" hidden="1">
      <c r="A47" s="20" t="s">
        <v>28</v>
      </c>
      <c r="C47" s="48">
        <f>+C14-E14</f>
        <v>-22.507156359708347</v>
      </c>
      <c r="D47" s="29"/>
      <c r="E47" s="20"/>
      <c r="F47" s="20"/>
      <c r="G47" s="20"/>
    </row>
    <row r="48" spans="1:7" ht="14.25" hidden="1">
      <c r="A48" s="20"/>
      <c r="C48" s="48">
        <f>+E14-C14</f>
        <v>22.507156359708347</v>
      </c>
      <c r="D48" s="29"/>
      <c r="E48" s="20"/>
      <c r="F48" s="20"/>
      <c r="G48" s="20"/>
    </row>
    <row r="49" spans="1:7" ht="15">
      <c r="A49" s="49" t="s">
        <v>29</v>
      </c>
      <c r="C49" s="20"/>
      <c r="D49" s="29"/>
      <c r="E49" s="20"/>
      <c r="F49" s="20"/>
      <c r="G49" s="20"/>
    </row>
    <row r="50" spans="1:7" ht="15">
      <c r="A50" s="50" t="s">
        <v>30</v>
      </c>
      <c r="C50" s="20"/>
      <c r="D50" s="29"/>
      <c r="E50" s="20"/>
      <c r="F50" s="20"/>
      <c r="G50" s="20"/>
    </row>
    <row r="51" spans="1:7" ht="31.5" customHeight="1">
      <c r="A51" s="71" t="s">
        <v>31</v>
      </c>
      <c r="B51" s="71"/>
      <c r="C51" s="71"/>
      <c r="D51" s="71"/>
      <c r="E51" s="71"/>
      <c r="F51" s="71"/>
      <c r="G51" s="71"/>
    </row>
    <row r="52" spans="1:7" ht="15">
      <c r="A52" s="50" t="s">
        <v>32</v>
      </c>
      <c r="C52" s="20"/>
      <c r="D52" s="29"/>
      <c r="E52" s="20"/>
      <c r="F52" s="20"/>
      <c r="G52" s="20"/>
    </row>
    <row r="53" spans="1:7" ht="31.5" customHeight="1">
      <c r="A53" s="71" t="s">
        <v>33</v>
      </c>
      <c r="B53" s="71"/>
      <c r="C53" s="71"/>
      <c r="D53" s="71"/>
      <c r="E53" s="71"/>
      <c r="F53" s="71"/>
      <c r="G53" s="71"/>
    </row>
    <row r="54" spans="1:7" ht="15">
      <c r="A54" s="51"/>
      <c r="C54" s="20"/>
      <c r="D54" s="29"/>
      <c r="E54" s="20"/>
      <c r="F54" s="20"/>
      <c r="G54" s="20"/>
    </row>
    <row r="55" spans="1:7" ht="15">
      <c r="A55" s="69" t="s">
        <v>34</v>
      </c>
      <c r="B55" s="69"/>
      <c r="C55" s="69"/>
      <c r="D55" s="69"/>
      <c r="E55" s="69"/>
      <c r="F55" s="69"/>
      <c r="G55" s="69"/>
    </row>
    <row r="56" spans="1:7" ht="15">
      <c r="A56" s="69" t="s">
        <v>35</v>
      </c>
      <c r="B56" s="69"/>
      <c r="C56" s="69"/>
      <c r="D56" s="69"/>
      <c r="E56" s="69"/>
      <c r="F56" s="69"/>
      <c r="G56" s="69"/>
    </row>
    <row r="57" spans="1:7" ht="15">
      <c r="A57" s="69" t="s">
        <v>36</v>
      </c>
      <c r="B57" s="69"/>
      <c r="C57" s="69"/>
      <c r="D57" s="69"/>
      <c r="E57" s="69"/>
      <c r="F57" s="69"/>
      <c r="G57" s="69"/>
    </row>
    <row r="58" spans="1:7" ht="15.75" customHeight="1">
      <c r="A58" s="71" t="s">
        <v>58</v>
      </c>
      <c r="B58" s="71"/>
      <c r="C58" s="71"/>
      <c r="D58" s="71"/>
      <c r="E58" s="71"/>
      <c r="F58" s="71"/>
      <c r="G58" s="71"/>
    </row>
    <row r="59" spans="1:7" ht="14.25">
      <c r="A59" s="20"/>
      <c r="B59" s="52"/>
      <c r="C59" s="53" t="s">
        <v>37</v>
      </c>
      <c r="D59" s="54"/>
      <c r="E59" s="54"/>
      <c r="F59" s="54"/>
      <c r="G59" s="54"/>
    </row>
    <row r="60" spans="1:7" ht="15">
      <c r="A60" s="69" t="s">
        <v>38</v>
      </c>
      <c r="B60" s="69"/>
      <c r="C60" s="69"/>
      <c r="D60" s="69"/>
      <c r="E60" s="69"/>
      <c r="F60" s="69"/>
      <c r="G60" s="69"/>
    </row>
    <row r="61" spans="1:7" ht="15">
      <c r="A61" s="69" t="s">
        <v>39</v>
      </c>
      <c r="B61" s="69"/>
      <c r="C61" s="69"/>
      <c r="D61" s="69"/>
      <c r="E61" s="69"/>
      <c r="F61" s="69"/>
      <c r="G61" s="69"/>
    </row>
    <row r="62" spans="1:7" ht="15">
      <c r="A62" s="69" t="s">
        <v>40</v>
      </c>
      <c r="B62" s="69"/>
      <c r="C62" s="69"/>
      <c r="D62" s="69"/>
      <c r="E62" s="69"/>
      <c r="F62" s="69"/>
      <c r="G62" s="69"/>
    </row>
    <row r="63" spans="1:7" ht="15">
      <c r="A63" s="69" t="s">
        <v>41</v>
      </c>
      <c r="B63" s="69"/>
      <c r="C63" s="69"/>
      <c r="D63" s="69"/>
      <c r="E63" s="69"/>
      <c r="F63" s="69"/>
      <c r="G63" s="69"/>
    </row>
    <row r="64" spans="1:7" ht="15">
      <c r="A64" s="67"/>
      <c r="B64" s="56" t="s">
        <v>42</v>
      </c>
      <c r="C64" s="57" t="s">
        <v>43</v>
      </c>
      <c r="D64" s="56"/>
      <c r="E64" s="67"/>
      <c r="F64" s="67"/>
      <c r="G64" s="67"/>
    </row>
    <row r="65" spans="1:7" ht="15">
      <c r="A65" s="56" t="s">
        <v>44</v>
      </c>
      <c r="B65" s="56">
        <v>45</v>
      </c>
      <c r="C65" s="56">
        <v>6.26</v>
      </c>
      <c r="D65" s="57"/>
      <c r="E65" s="67"/>
      <c r="F65" s="67"/>
      <c r="G65" s="67"/>
    </row>
    <row r="66" spans="1:7" ht="15">
      <c r="A66" s="56" t="s">
        <v>45</v>
      </c>
      <c r="B66" s="56">
        <v>40</v>
      </c>
      <c r="C66" s="56">
        <v>7.04</v>
      </c>
      <c r="D66" s="57"/>
      <c r="E66" s="67"/>
      <c r="F66" s="67"/>
      <c r="G66" s="67"/>
    </row>
    <row r="67" spans="1:7" ht="15">
      <c r="A67" s="56" t="s">
        <v>46</v>
      </c>
      <c r="B67" s="56">
        <v>35</v>
      </c>
      <c r="C67" s="56">
        <v>8.05</v>
      </c>
      <c r="D67" s="57"/>
      <c r="E67" s="67"/>
      <c r="F67" s="67"/>
      <c r="G67" s="67"/>
    </row>
    <row r="68" spans="1:7" ht="15">
      <c r="A68" s="56" t="s">
        <v>47</v>
      </c>
      <c r="B68" s="56">
        <v>30</v>
      </c>
      <c r="C68" s="56">
        <v>9.39</v>
      </c>
      <c r="D68" s="57"/>
      <c r="E68" s="67"/>
      <c r="F68" s="67"/>
      <c r="G68" s="67"/>
    </row>
    <row r="69" spans="1:7" ht="15">
      <c r="A69" s="56" t="s">
        <v>48</v>
      </c>
      <c r="B69" s="56">
        <v>30</v>
      </c>
      <c r="C69" s="56">
        <v>9.39</v>
      </c>
      <c r="D69" s="57"/>
      <c r="E69" s="67"/>
      <c r="F69" s="67"/>
      <c r="G69" s="67"/>
    </row>
    <row r="70" spans="1:7" ht="15">
      <c r="A70" s="56" t="s">
        <v>49</v>
      </c>
      <c r="B70" s="56">
        <v>20</v>
      </c>
      <c r="C70" s="56">
        <v>14.08</v>
      </c>
      <c r="D70" s="57"/>
      <c r="E70" s="67"/>
      <c r="F70" s="67"/>
      <c r="G70" s="67"/>
    </row>
    <row r="71" spans="1:7" s="3" customFormat="1" ht="12" customHeight="1" hidden="1">
      <c r="A71" s="57" t="s">
        <v>50</v>
      </c>
      <c r="B71" s="56">
        <v>45</v>
      </c>
      <c r="C71" s="56"/>
      <c r="D71" s="58">
        <v>3</v>
      </c>
      <c r="E71" s="56"/>
      <c r="F71" s="56"/>
      <c r="G71" s="56"/>
    </row>
    <row r="72" spans="1:7" s="3" customFormat="1" ht="12" customHeight="1" hidden="1">
      <c r="A72" s="57" t="s">
        <v>51</v>
      </c>
      <c r="B72" s="56">
        <v>40</v>
      </c>
      <c r="C72" s="56"/>
      <c r="D72" s="58">
        <f>IF(D71=5,30,IF(D71=6,20,IF(D71=1,45,IF(D71=2,40,IF(D71=3,35,IF(D71=4,30,IF(D71=6,E10)))))))</f>
        <v>35</v>
      </c>
      <c r="E72" s="56"/>
      <c r="F72" s="56"/>
      <c r="G72" s="56"/>
    </row>
    <row r="73" spans="1:7" s="3" customFormat="1" ht="12" customHeight="1" hidden="1">
      <c r="A73" s="57" t="s">
        <v>52</v>
      </c>
      <c r="B73" s="56">
        <v>35</v>
      </c>
      <c r="C73" s="56"/>
      <c r="D73" s="56"/>
      <c r="E73" s="56"/>
      <c r="F73" s="56"/>
      <c r="G73" s="56"/>
    </row>
    <row r="74" spans="1:7" s="3" customFormat="1" ht="12" customHeight="1" hidden="1">
      <c r="A74" s="57" t="s">
        <v>53</v>
      </c>
      <c r="B74" s="56">
        <v>30</v>
      </c>
      <c r="C74" s="56"/>
      <c r="D74" s="56"/>
      <c r="E74" s="56"/>
      <c r="F74" s="56"/>
      <c r="G74" s="56"/>
    </row>
    <row r="75" spans="1:7" s="3" customFormat="1" ht="12" customHeight="1" hidden="1">
      <c r="A75" s="57" t="s">
        <v>54</v>
      </c>
      <c r="B75" s="56">
        <v>30</v>
      </c>
      <c r="C75" s="56"/>
      <c r="D75" s="56"/>
      <c r="E75" s="56"/>
      <c r="F75" s="56"/>
      <c r="G75" s="56"/>
    </row>
    <row r="76" spans="1:7" s="3" customFormat="1" ht="12" customHeight="1" hidden="1">
      <c r="A76" s="57" t="s">
        <v>55</v>
      </c>
      <c r="B76" s="56">
        <v>20</v>
      </c>
      <c r="C76" s="56"/>
      <c r="D76" s="56"/>
      <c r="E76" s="56"/>
      <c r="F76" s="56"/>
      <c r="G76" s="56"/>
    </row>
    <row r="77" spans="1:14" ht="31.5" customHeight="1">
      <c r="A77" s="70" t="s">
        <v>59</v>
      </c>
      <c r="B77" s="70"/>
      <c r="C77" s="70"/>
      <c r="D77" s="70"/>
      <c r="E77" s="70"/>
      <c r="F77" s="70"/>
      <c r="G77" s="70"/>
      <c r="H77" s="4"/>
      <c r="I77" s="4"/>
      <c r="J77" s="4"/>
      <c r="K77" s="4"/>
      <c r="L77" s="4"/>
      <c r="M77" s="4"/>
      <c r="N77" s="4"/>
    </row>
    <row r="78" spans="1:7" ht="12.75" customHeight="1">
      <c r="A78" s="20"/>
      <c r="B78" s="20"/>
      <c r="C78" s="20"/>
      <c r="D78" s="20"/>
      <c r="E78" s="20"/>
      <c r="F78" s="20"/>
      <c r="G78" s="20"/>
    </row>
    <row r="79" spans="1:7" ht="31.5" customHeight="1">
      <c r="A79" s="71" t="s">
        <v>56</v>
      </c>
      <c r="B79" s="71"/>
      <c r="C79" s="71"/>
      <c r="D79" s="71"/>
      <c r="E79" s="71"/>
      <c r="F79" s="71"/>
      <c r="G79" s="71"/>
    </row>
    <row r="80" spans="1:7" ht="15.75" customHeight="1">
      <c r="A80" s="5"/>
      <c r="B80" s="5"/>
      <c r="C80" s="5"/>
      <c r="D80" s="5"/>
      <c r="E80" s="5"/>
      <c r="F80" s="5"/>
      <c r="G80" s="5"/>
    </row>
  </sheetData>
  <sheetProtection password="DD56" sheet="1" objects="1" scenarios="1"/>
  <mergeCells count="17">
    <mergeCell ref="A60:G60"/>
    <mergeCell ref="A1:G1"/>
    <mergeCell ref="A6:B6"/>
    <mergeCell ref="B15:G16"/>
    <mergeCell ref="B17:D17"/>
    <mergeCell ref="E17:G17"/>
    <mergeCell ref="A51:G51"/>
    <mergeCell ref="A61:G61"/>
    <mergeCell ref="A62:G62"/>
    <mergeCell ref="A63:G63"/>
    <mergeCell ref="A77:G77"/>
    <mergeCell ref="A79:G79"/>
    <mergeCell ref="A53:G53"/>
    <mergeCell ref="A55:G55"/>
    <mergeCell ref="A56:G56"/>
    <mergeCell ref="A57:G57"/>
    <mergeCell ref="A58:G58"/>
  </mergeCells>
  <dataValidations count="1">
    <dataValidation type="decimal" operator="greaterThan" allowBlank="1" showInputMessage="1" showErrorMessage="1" sqref="D4">
      <formula1>0</formula1>
    </dataValidation>
  </dataValidations>
  <hyperlinks>
    <hyperlink ref="C59" r:id="rId1" display="http://intranet.gnb.ca/vm/rentalrates/rates-e.asp"/>
    <hyperlink ref="E6" r:id="rId2" display="Current Rates"/>
  </hyperlinks>
  <printOptions/>
  <pageMargins left="0.7" right="0.7" top="0.75" bottom="0.75" header="0.3" footer="0.3"/>
  <pageSetup fitToHeight="0" fitToWidth="1" horizontalDpi="600" verticalDpi="600" orientation="landscape" scale="85"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N80"/>
  <sheetViews>
    <sheetView zoomScalePageLayoutView="0" workbookViewId="0" topLeftCell="A1">
      <selection activeCell="A1" sqref="A1:G1"/>
    </sheetView>
  </sheetViews>
  <sheetFormatPr defaultColWidth="9.140625" defaultRowHeight="15"/>
  <cols>
    <col min="1" max="1" width="78.57421875" style="0" customWidth="1"/>
    <col min="2" max="2" width="14.57421875" style="1" customWidth="1"/>
    <col min="3" max="3" width="13.7109375" style="0" customWidth="1"/>
    <col min="4" max="4" width="13.28125" style="2" customWidth="1"/>
    <col min="5" max="5" width="15.00390625" style="0" bestFit="1" customWidth="1"/>
    <col min="6" max="6" width="6.7109375" style="0" bestFit="1" customWidth="1"/>
    <col min="7" max="7" width="7.57421875" style="0" customWidth="1"/>
    <col min="8" max="8" width="9.57421875" style="0" bestFit="1" customWidth="1"/>
  </cols>
  <sheetData>
    <row r="1" spans="1:7" ht="18">
      <c r="A1" s="72" t="s">
        <v>60</v>
      </c>
      <c r="B1" s="73"/>
      <c r="C1" s="73"/>
      <c r="D1" s="73"/>
      <c r="E1" s="73"/>
      <c r="F1" s="73"/>
      <c r="G1" s="74"/>
    </row>
    <row r="2" spans="1:7" ht="14.25">
      <c r="A2" s="6"/>
      <c r="B2" s="7"/>
      <c r="C2" s="8"/>
      <c r="D2" s="9"/>
      <c r="E2" s="8"/>
      <c r="F2" s="8"/>
      <c r="G2" s="10"/>
    </row>
    <row r="3" spans="1:7" ht="14.25">
      <c r="A3" s="11" t="s">
        <v>63</v>
      </c>
      <c r="B3" s="12"/>
      <c r="C3" s="68">
        <v>1</v>
      </c>
      <c r="D3" s="59">
        <v>0</v>
      </c>
      <c r="E3" s="14"/>
      <c r="F3" s="14"/>
      <c r="G3" s="15"/>
    </row>
    <row r="4" spans="1:7" ht="14.25">
      <c r="A4" s="11" t="s">
        <v>64</v>
      </c>
      <c r="B4" s="12"/>
      <c r="C4" s="68">
        <v>2</v>
      </c>
      <c r="D4" s="60">
        <v>1.5</v>
      </c>
      <c r="E4" s="14"/>
      <c r="F4" s="14"/>
      <c r="G4" s="15"/>
    </row>
    <row r="5" spans="1:7" ht="14.25">
      <c r="A5" s="11" t="s">
        <v>65</v>
      </c>
      <c r="B5" s="12"/>
      <c r="C5" s="68">
        <v>3</v>
      </c>
      <c r="D5" s="59">
        <v>200</v>
      </c>
      <c r="E5" s="14"/>
      <c r="F5" s="14"/>
      <c r="G5" s="15"/>
    </row>
    <row r="6" spans="1:7" ht="14.25">
      <c r="A6" s="75" t="s">
        <v>66</v>
      </c>
      <c r="B6" s="76"/>
      <c r="C6" s="68">
        <v>4</v>
      </c>
      <c r="D6" s="60">
        <v>40</v>
      </c>
      <c r="E6" s="16" t="s">
        <v>0</v>
      </c>
      <c r="F6" s="14"/>
      <c r="G6" s="15"/>
    </row>
    <row r="7" spans="1:7" ht="14.25">
      <c r="A7" s="11" t="s">
        <v>67</v>
      </c>
      <c r="B7" s="12"/>
      <c r="C7" s="68">
        <v>5</v>
      </c>
      <c r="D7" s="61" t="s">
        <v>1</v>
      </c>
      <c r="E7" s="17"/>
      <c r="F7" s="14"/>
      <c r="G7" s="15"/>
    </row>
    <row r="8" spans="1:7" ht="14.25">
      <c r="A8" s="11" t="s">
        <v>68</v>
      </c>
      <c r="B8" s="12"/>
      <c r="C8" s="68">
        <v>6</v>
      </c>
      <c r="D8" s="60">
        <v>0</v>
      </c>
      <c r="E8" s="17"/>
      <c r="F8" s="14"/>
      <c r="G8" s="15"/>
    </row>
    <row r="9" spans="1:7" ht="14.25">
      <c r="A9" s="11" t="s">
        <v>69</v>
      </c>
      <c r="B9" s="12"/>
      <c r="C9" s="68">
        <v>7</v>
      </c>
      <c r="D9" s="59">
        <v>1</v>
      </c>
      <c r="E9" s="18"/>
      <c r="F9" s="14"/>
      <c r="G9" s="15"/>
    </row>
    <row r="10" spans="1:7" ht="15">
      <c r="A10" s="11" t="s">
        <v>70</v>
      </c>
      <c r="B10" s="12"/>
      <c r="C10" s="68">
        <v>8</v>
      </c>
      <c r="D10" s="62">
        <f>+D72</f>
        <v>35</v>
      </c>
      <c r="E10" s="18"/>
      <c r="F10" s="14"/>
      <c r="G10" s="15"/>
    </row>
    <row r="11" spans="1:7" ht="15">
      <c r="A11" s="11" t="s">
        <v>71</v>
      </c>
      <c r="B11" s="12"/>
      <c r="C11" s="68">
        <v>9</v>
      </c>
      <c r="D11" s="60"/>
      <c r="E11" s="18"/>
      <c r="F11" s="14"/>
      <c r="G11" s="15"/>
    </row>
    <row r="12" spans="1:7" ht="14.25">
      <c r="A12" s="11"/>
      <c r="B12" s="12"/>
      <c r="C12" s="13"/>
      <c r="D12" s="19"/>
      <c r="E12" s="14"/>
      <c r="F12" s="14"/>
      <c r="G12" s="15"/>
    </row>
    <row r="13" spans="1:7" ht="57.75">
      <c r="A13" s="11"/>
      <c r="C13" s="63" t="s">
        <v>61</v>
      </c>
      <c r="D13" s="64"/>
      <c r="E13" s="65" t="s">
        <v>62</v>
      </c>
      <c r="F13" s="14"/>
      <c r="G13" s="15"/>
    </row>
    <row r="14" spans="1:7" ht="14.25">
      <c r="A14" s="11"/>
      <c r="C14" s="66">
        <f>+C23</f>
        <v>71.30434782608695</v>
      </c>
      <c r="D14" s="64"/>
      <c r="E14" s="66">
        <f>+C30</f>
        <v>61.045484356313416</v>
      </c>
      <c r="F14" s="14"/>
      <c r="G14" s="15"/>
    </row>
    <row r="15" spans="1:7" ht="12.75" customHeight="1">
      <c r="A15" s="11"/>
      <c r="B15" s="77" t="str">
        <f>IF(C23&gt;=C30,A31,IF(C23&lt;=C30,A32))</f>
        <v>Cheaper to use rental vehicle</v>
      </c>
      <c r="C15" s="77"/>
      <c r="D15" s="77"/>
      <c r="E15" s="77"/>
      <c r="F15" s="77"/>
      <c r="G15" s="78"/>
    </row>
    <row r="16" spans="1:7" ht="12.75" customHeight="1">
      <c r="A16" s="11"/>
      <c r="B16" s="77"/>
      <c r="C16" s="77"/>
      <c r="D16" s="77"/>
      <c r="E16" s="77"/>
      <c r="F16" s="77"/>
      <c r="G16" s="78"/>
    </row>
    <row r="17" spans="1:7" ht="18">
      <c r="A17" s="11"/>
      <c r="B17" s="79" t="s">
        <v>2</v>
      </c>
      <c r="C17" s="79"/>
      <c r="D17" s="79"/>
      <c r="E17" s="79">
        <f>IF(B15=A31,C47,IF(B15=A32,C48))</f>
        <v>10.258863469773537</v>
      </c>
      <c r="F17" s="79"/>
      <c r="G17" s="80"/>
    </row>
    <row r="18" spans="1:7" ht="14.25">
      <c r="A18" s="21"/>
      <c r="B18" s="22"/>
      <c r="C18" s="23"/>
      <c r="D18" s="24"/>
      <c r="E18" s="23"/>
      <c r="F18" s="23"/>
      <c r="G18" s="25"/>
    </row>
    <row r="19" spans="1:7" ht="14.25" hidden="1">
      <c r="A19" s="26"/>
      <c r="B19" s="27"/>
      <c r="C19" s="28" t="s">
        <v>3</v>
      </c>
      <c r="D19" s="29"/>
      <c r="E19" s="20"/>
      <c r="F19" s="20"/>
      <c r="G19" s="20"/>
    </row>
    <row r="20" spans="1:7" ht="14.25" hidden="1">
      <c r="A20" s="20" t="s">
        <v>4</v>
      </c>
      <c r="B20" s="30">
        <f>0.41/1.15</f>
        <v>0.3565217391304348</v>
      </c>
      <c r="C20" s="31">
        <f>IF(D3&lt;=8000,D5*B20,0)</f>
        <v>71.30434782608695</v>
      </c>
      <c r="D20" s="29"/>
      <c r="E20" s="20"/>
      <c r="F20" s="20"/>
      <c r="G20" s="20"/>
    </row>
    <row r="21" spans="1:7" ht="14.25" hidden="1">
      <c r="A21" s="20" t="s">
        <v>5</v>
      </c>
      <c r="B21" s="30">
        <f>0.38/1.15</f>
        <v>0.3304347826086957</v>
      </c>
      <c r="C21" s="31">
        <f>IF(AND(D3&gt;8000,D3&lt;16000),D5*B21,0)</f>
        <v>0</v>
      </c>
      <c r="D21" s="32"/>
      <c r="E21" s="20"/>
      <c r="F21" s="20"/>
      <c r="G21" s="20"/>
    </row>
    <row r="22" spans="1:7" ht="14.25" hidden="1">
      <c r="A22" s="20" t="s">
        <v>6</v>
      </c>
      <c r="B22" s="30">
        <f>0.33/1.15</f>
        <v>0.28695652173913044</v>
      </c>
      <c r="C22" s="31">
        <f>IF(D3&gt;=16000,D5*B22,0)</f>
        <v>0</v>
      </c>
      <c r="D22" s="33"/>
      <c r="E22" s="20"/>
      <c r="F22" s="20"/>
      <c r="G22" s="20"/>
    </row>
    <row r="23" spans="1:7" ht="12.75" customHeight="1" hidden="1" thickBot="1">
      <c r="A23" s="20"/>
      <c r="B23" s="27"/>
      <c r="C23" s="34">
        <f>SUM(C20:C22)</f>
        <v>71.30434782608695</v>
      </c>
      <c r="D23" s="29"/>
      <c r="E23" s="20"/>
      <c r="F23" s="20"/>
      <c r="G23" s="20"/>
    </row>
    <row r="24" spans="1:7" ht="12.75" customHeight="1" hidden="1" thickTop="1">
      <c r="A24" s="20"/>
      <c r="B24" s="27"/>
      <c r="C24" s="27"/>
      <c r="D24" s="29"/>
      <c r="E24" s="20"/>
      <c r="F24" s="20"/>
      <c r="G24" s="20"/>
    </row>
    <row r="25" spans="1:7" ht="14.25" hidden="1">
      <c r="A25" s="26" t="s">
        <v>7</v>
      </c>
      <c r="B25" s="27"/>
      <c r="C25" s="27"/>
      <c r="D25" s="29"/>
      <c r="E25" s="20"/>
      <c r="F25" s="20"/>
      <c r="G25" s="20"/>
    </row>
    <row r="26" spans="1:7" ht="14.25" hidden="1">
      <c r="A26" s="20" t="s">
        <v>8</v>
      </c>
      <c r="B26" s="35">
        <f>+D6</f>
        <v>40</v>
      </c>
      <c r="C26" s="27">
        <f>+B26*D9</f>
        <v>40</v>
      </c>
      <c r="D26" s="36"/>
      <c r="E26" s="20"/>
      <c r="F26" s="20"/>
      <c r="G26" s="20"/>
    </row>
    <row r="27" spans="1:7" ht="14.25" hidden="1">
      <c r="A27" s="20" t="s">
        <v>9</v>
      </c>
      <c r="B27" s="31">
        <f>IF(D7="all",0,(D5-(D7*D9))*D8)</f>
        <v>0</v>
      </c>
      <c r="C27" s="31">
        <f>IF(B27&lt;=0,0,B27)</f>
        <v>0</v>
      </c>
      <c r="D27" s="29"/>
      <c r="E27" s="37"/>
      <c r="F27" s="20"/>
      <c r="G27" s="20"/>
    </row>
    <row r="28" spans="1:7" ht="14.25" hidden="1">
      <c r="A28" s="20" t="s">
        <v>10</v>
      </c>
      <c r="B28" s="27">
        <f>+G38</f>
        <v>0.10522742178156708</v>
      </c>
      <c r="C28" s="27">
        <f>+D5*B28</f>
        <v>21.045484356313416</v>
      </c>
      <c r="D28" s="36"/>
      <c r="E28" s="20"/>
      <c r="F28" s="20"/>
      <c r="G28" s="20"/>
    </row>
    <row r="29" spans="1:7" ht="14.25" hidden="1">
      <c r="A29" s="20" t="s">
        <v>57</v>
      </c>
      <c r="B29" s="27"/>
      <c r="C29" s="38">
        <f>+D11</f>
        <v>0</v>
      </c>
      <c r="D29" s="29"/>
      <c r="E29" s="20"/>
      <c r="F29" s="20"/>
      <c r="G29" s="20"/>
    </row>
    <row r="30" spans="1:7" ht="15" hidden="1" thickBot="1">
      <c r="A30" s="20"/>
      <c r="B30" s="27"/>
      <c r="C30" s="39">
        <f>SUM(C26:C29)</f>
        <v>61.045484356313416</v>
      </c>
      <c r="D30" s="29"/>
      <c r="E30" s="20"/>
      <c r="F30" s="20"/>
      <c r="G30" s="20"/>
    </row>
    <row r="31" spans="1:7" ht="15" hidden="1" thickTop="1">
      <c r="A31" s="40" t="s">
        <v>11</v>
      </c>
      <c r="B31" s="27"/>
      <c r="C31" s="20"/>
      <c r="D31" s="29"/>
      <c r="E31" s="20"/>
      <c r="F31" s="20"/>
      <c r="G31" s="20"/>
    </row>
    <row r="32" spans="1:7" ht="14.25" hidden="1">
      <c r="A32" s="40" t="s">
        <v>12</v>
      </c>
      <c r="B32" s="27"/>
      <c r="C32" s="20"/>
      <c r="D32" s="29"/>
      <c r="E32" s="20"/>
      <c r="F32" s="20"/>
      <c r="G32" s="20"/>
    </row>
    <row r="33" spans="1:7" ht="14.25" hidden="1">
      <c r="A33" s="20"/>
      <c r="B33" s="27"/>
      <c r="C33" s="20"/>
      <c r="D33" s="29"/>
      <c r="E33" s="20"/>
      <c r="F33" s="20"/>
      <c r="G33" s="20"/>
    </row>
    <row r="34" spans="1:8" ht="14.25" hidden="1">
      <c r="A34" s="20"/>
      <c r="B34" s="27"/>
      <c r="C34" s="28" t="s">
        <v>13</v>
      </c>
      <c r="D34" s="29"/>
      <c r="E34" s="41">
        <f>+D10</f>
        <v>35</v>
      </c>
      <c r="F34" s="8" t="s">
        <v>14</v>
      </c>
      <c r="G34" s="10">
        <f>+E34*1.61</f>
        <v>56.35</v>
      </c>
      <c r="H34" t="s">
        <v>15</v>
      </c>
    </row>
    <row r="35" spans="1:8" ht="14.25" hidden="1">
      <c r="A35" s="20"/>
      <c r="B35" s="27"/>
      <c r="C35" s="28" t="s">
        <v>16</v>
      </c>
      <c r="D35" s="29" t="s">
        <v>3</v>
      </c>
      <c r="E35" s="11">
        <v>1</v>
      </c>
      <c r="F35" s="14" t="s">
        <v>17</v>
      </c>
      <c r="G35" s="42">
        <v>4.546</v>
      </c>
      <c r="H35" t="s">
        <v>18</v>
      </c>
    </row>
    <row r="36" spans="1:8" ht="14.25" hidden="1">
      <c r="A36" s="20" t="s">
        <v>19</v>
      </c>
      <c r="B36" s="27"/>
      <c r="C36" s="20"/>
      <c r="D36" s="29"/>
      <c r="E36" s="11"/>
      <c r="F36" s="14"/>
      <c r="G36" s="42">
        <f>+G34/G35</f>
        <v>12.39551253849538</v>
      </c>
      <c r="H36" t="s">
        <v>20</v>
      </c>
    </row>
    <row r="37" spans="1:8" ht="14.25" hidden="1">
      <c r="A37" s="20" t="s">
        <v>21</v>
      </c>
      <c r="B37" s="31">
        <f>IF(D3&lt;=8000,B20,0)</f>
        <v>0.3565217391304348</v>
      </c>
      <c r="C37" s="43">
        <f>+B42/(B37-B43)</f>
        <v>159.17590346648655</v>
      </c>
      <c r="D37" s="44">
        <f>+B37*C37</f>
        <v>56.749669931529986</v>
      </c>
      <c r="E37" s="11" t="s">
        <v>22</v>
      </c>
      <c r="F37" s="14"/>
      <c r="G37" s="45">
        <f>+D4</f>
        <v>1.5</v>
      </c>
      <c r="H37" t="s">
        <v>23</v>
      </c>
    </row>
    <row r="38" spans="1:8" ht="14.25" hidden="1">
      <c r="A38" s="20"/>
      <c r="B38" s="31">
        <f>IF(AND(D3&gt;8000,D3&lt;16000),B21,0)</f>
        <v>0</v>
      </c>
      <c r="C38" s="43">
        <f>+B42/(B38-B43)</f>
        <v>-380.129051180525</v>
      </c>
      <c r="D38" s="44">
        <f>+B38*C38</f>
        <v>0</v>
      </c>
      <c r="E38" s="21" t="s">
        <v>24</v>
      </c>
      <c r="F38" s="23"/>
      <c r="G38" s="46">
        <f>+(G37/1.15)/G36</f>
        <v>0.10522742178156708</v>
      </c>
      <c r="H38" t="s">
        <v>25</v>
      </c>
    </row>
    <row r="39" spans="1:7" ht="14.25" hidden="1">
      <c r="A39" s="20"/>
      <c r="B39" s="31">
        <f>IF(D3&gt;=16000,B22,0)</f>
        <v>0</v>
      </c>
      <c r="C39" s="43">
        <f>+B42/(B39-B43)</f>
        <v>-380.129051180525</v>
      </c>
      <c r="D39" s="44">
        <f>+B39*C39</f>
        <v>0</v>
      </c>
      <c r="E39" s="14"/>
      <c r="F39" s="14"/>
      <c r="G39" s="12"/>
    </row>
    <row r="40" spans="1:7" ht="14.25" hidden="1">
      <c r="A40" s="20"/>
      <c r="B40" s="27"/>
      <c r="C40" s="43"/>
      <c r="D40" s="47"/>
      <c r="E40" s="14"/>
      <c r="F40" s="14"/>
      <c r="G40" s="12"/>
    </row>
    <row r="41" spans="1:7" ht="14.25" hidden="1">
      <c r="A41" s="20" t="s">
        <v>26</v>
      </c>
      <c r="B41" s="27"/>
      <c r="C41" s="20"/>
      <c r="D41" s="44"/>
      <c r="E41" s="20"/>
      <c r="F41" s="20"/>
      <c r="G41" s="20"/>
    </row>
    <row r="42" spans="1:7" ht="14.25" hidden="1">
      <c r="A42" s="20" t="s">
        <v>27</v>
      </c>
      <c r="B42" s="35">
        <f>+D6</f>
        <v>40</v>
      </c>
      <c r="C42" s="20"/>
      <c r="D42" s="44"/>
      <c r="E42" s="20"/>
      <c r="F42" s="20"/>
      <c r="G42" s="20"/>
    </row>
    <row r="43" spans="1:7" ht="14.25" hidden="1">
      <c r="A43" s="20" t="s">
        <v>10</v>
      </c>
      <c r="B43" s="27">
        <f>+G38</f>
        <v>0.10522742178156708</v>
      </c>
      <c r="C43" s="43">
        <f>+B42/(B37-B43)</f>
        <v>159.17590346648655</v>
      </c>
      <c r="D43" s="44">
        <f>+(B43*C43)+B42</f>
        <v>56.74966993152998</v>
      </c>
      <c r="E43" s="20"/>
      <c r="F43" s="20"/>
      <c r="G43" s="20"/>
    </row>
    <row r="44" spans="1:7" ht="14.25" hidden="1">
      <c r="A44" s="20"/>
      <c r="B44" s="27"/>
      <c r="C44" s="43">
        <f>+B42/(B38-B43)</f>
        <v>-380.129051180525</v>
      </c>
      <c r="D44" s="44">
        <f>+(B43*C44)+B42</f>
        <v>0</v>
      </c>
      <c r="E44" s="20"/>
      <c r="F44" s="20"/>
      <c r="G44" s="20"/>
    </row>
    <row r="45" spans="1:7" ht="14.25" hidden="1">
      <c r="A45" s="20"/>
      <c r="B45" s="27"/>
      <c r="C45" s="43">
        <f>+B42/(B39-B43)</f>
        <v>-380.129051180525</v>
      </c>
      <c r="D45" s="44">
        <f>+(B43*C45)+B42</f>
        <v>0</v>
      </c>
      <c r="E45" s="20"/>
      <c r="F45" s="20"/>
      <c r="G45" s="20"/>
    </row>
    <row r="46" spans="1:7" ht="14.25" hidden="1">
      <c r="A46" s="20"/>
      <c r="B46" s="27"/>
      <c r="C46" s="20"/>
      <c r="D46" s="29"/>
      <c r="E46" s="20"/>
      <c r="F46" s="20"/>
      <c r="G46" s="20"/>
    </row>
    <row r="47" spans="1:7" ht="14.25" hidden="1">
      <c r="A47" s="20" t="s">
        <v>28</v>
      </c>
      <c r="B47" s="27"/>
      <c r="C47" s="48">
        <f>+C14-E14</f>
        <v>10.258863469773537</v>
      </c>
      <c r="D47" s="29"/>
      <c r="E47" s="20"/>
      <c r="F47" s="20"/>
      <c r="G47" s="20"/>
    </row>
    <row r="48" spans="1:7" ht="14.25" hidden="1">
      <c r="A48" s="20"/>
      <c r="B48" s="27"/>
      <c r="C48" s="48">
        <f>+E14-C14</f>
        <v>-10.258863469773537</v>
      </c>
      <c r="D48" s="29"/>
      <c r="E48" s="20"/>
      <c r="F48" s="20"/>
      <c r="G48" s="20"/>
    </row>
    <row r="49" spans="1:7" ht="15">
      <c r="A49" s="49" t="s">
        <v>29</v>
      </c>
      <c r="B49" s="27"/>
      <c r="C49" s="20"/>
      <c r="D49" s="29"/>
      <c r="E49" s="20"/>
      <c r="F49" s="20"/>
      <c r="G49" s="20"/>
    </row>
    <row r="50" spans="1:7" ht="15">
      <c r="A50" s="50" t="s">
        <v>30</v>
      </c>
      <c r="B50" s="27"/>
      <c r="C50" s="20"/>
      <c r="D50" s="29"/>
      <c r="E50" s="20"/>
      <c r="F50" s="20"/>
      <c r="G50" s="20"/>
    </row>
    <row r="51" spans="1:7" ht="31.5" customHeight="1">
      <c r="A51" s="71" t="s">
        <v>31</v>
      </c>
      <c r="B51" s="71"/>
      <c r="C51" s="71"/>
      <c r="D51" s="71"/>
      <c r="E51" s="71"/>
      <c r="F51" s="71"/>
      <c r="G51" s="71"/>
    </row>
    <row r="52" spans="1:7" ht="15">
      <c r="A52" s="50" t="s">
        <v>32</v>
      </c>
      <c r="B52" s="27"/>
      <c r="C52" s="20"/>
      <c r="D52" s="29"/>
      <c r="E52" s="20"/>
      <c r="F52" s="20"/>
      <c r="G52" s="20"/>
    </row>
    <row r="53" spans="1:7" ht="31.5" customHeight="1">
      <c r="A53" s="71" t="s">
        <v>33</v>
      </c>
      <c r="B53" s="71"/>
      <c r="C53" s="71"/>
      <c r="D53" s="71"/>
      <c r="E53" s="71"/>
      <c r="F53" s="71"/>
      <c r="G53" s="71"/>
    </row>
    <row r="54" spans="1:7" ht="15">
      <c r="A54" s="51"/>
      <c r="B54" s="27"/>
      <c r="C54" s="20"/>
      <c r="D54" s="29"/>
      <c r="E54" s="20"/>
      <c r="F54" s="20"/>
      <c r="G54" s="20"/>
    </row>
    <row r="55" spans="1:7" ht="15">
      <c r="A55" s="69" t="s">
        <v>34</v>
      </c>
      <c r="B55" s="69"/>
      <c r="C55" s="69"/>
      <c r="D55" s="69"/>
      <c r="E55" s="69"/>
      <c r="F55" s="69"/>
      <c r="G55" s="69"/>
    </row>
    <row r="56" spans="1:7" ht="15">
      <c r="A56" s="69" t="s">
        <v>35</v>
      </c>
      <c r="B56" s="69"/>
      <c r="C56" s="69"/>
      <c r="D56" s="69"/>
      <c r="E56" s="69"/>
      <c r="F56" s="69"/>
      <c r="G56" s="69"/>
    </row>
    <row r="57" spans="1:7" ht="15">
      <c r="A57" s="69" t="s">
        <v>36</v>
      </c>
      <c r="B57" s="69"/>
      <c r="C57" s="69"/>
      <c r="D57" s="69"/>
      <c r="E57" s="69"/>
      <c r="F57" s="69"/>
      <c r="G57" s="69"/>
    </row>
    <row r="58" spans="1:7" ht="15.75" customHeight="1">
      <c r="A58" s="71" t="s">
        <v>58</v>
      </c>
      <c r="B58" s="71"/>
      <c r="C58" s="71"/>
      <c r="D58" s="71"/>
      <c r="E58" s="71"/>
      <c r="F58" s="71"/>
      <c r="G58" s="71"/>
    </row>
    <row r="59" spans="1:7" ht="14.25">
      <c r="A59" s="20"/>
      <c r="B59" s="52"/>
      <c r="C59" s="53" t="s">
        <v>37</v>
      </c>
      <c r="D59" s="54"/>
      <c r="E59" s="54"/>
      <c r="F59" s="54"/>
      <c r="G59" s="54"/>
    </row>
    <row r="60" spans="1:7" ht="15">
      <c r="A60" s="69" t="s">
        <v>38</v>
      </c>
      <c r="B60" s="69"/>
      <c r="C60" s="69"/>
      <c r="D60" s="69"/>
      <c r="E60" s="69"/>
      <c r="F60" s="69"/>
      <c r="G60" s="69"/>
    </row>
    <row r="61" spans="1:7" ht="15">
      <c r="A61" s="69" t="s">
        <v>39</v>
      </c>
      <c r="B61" s="69"/>
      <c r="C61" s="69"/>
      <c r="D61" s="69"/>
      <c r="E61" s="69"/>
      <c r="F61" s="69"/>
      <c r="G61" s="69"/>
    </row>
    <row r="62" spans="1:7" ht="15">
      <c r="A62" s="69" t="s">
        <v>40</v>
      </c>
      <c r="B62" s="69"/>
      <c r="C62" s="69"/>
      <c r="D62" s="69"/>
      <c r="E62" s="69"/>
      <c r="F62" s="69"/>
      <c r="G62" s="69"/>
    </row>
    <row r="63" spans="1:7" ht="15">
      <c r="A63" s="69" t="s">
        <v>41</v>
      </c>
      <c r="B63" s="69"/>
      <c r="C63" s="69"/>
      <c r="D63" s="69"/>
      <c r="E63" s="69"/>
      <c r="F63" s="69"/>
      <c r="G63" s="69"/>
    </row>
    <row r="64" spans="1:7" ht="15">
      <c r="A64" s="55"/>
      <c r="B64" s="56" t="s">
        <v>42</v>
      </c>
      <c r="C64" s="57" t="s">
        <v>43</v>
      </c>
      <c r="D64" s="56"/>
      <c r="E64" s="55"/>
      <c r="F64" s="55"/>
      <c r="G64" s="55"/>
    </row>
    <row r="65" spans="1:7" ht="15">
      <c r="A65" s="56" t="s">
        <v>44</v>
      </c>
      <c r="B65" s="56">
        <v>45</v>
      </c>
      <c r="C65" s="56">
        <v>6.26</v>
      </c>
      <c r="D65" s="57"/>
      <c r="E65" s="55"/>
      <c r="F65" s="55"/>
      <c r="G65" s="55"/>
    </row>
    <row r="66" spans="1:7" ht="15">
      <c r="A66" s="56" t="s">
        <v>45</v>
      </c>
      <c r="B66" s="56">
        <v>40</v>
      </c>
      <c r="C66" s="56">
        <v>7.04</v>
      </c>
      <c r="D66" s="57"/>
      <c r="E66" s="55"/>
      <c r="F66" s="55"/>
      <c r="G66" s="55"/>
    </row>
    <row r="67" spans="1:7" ht="15">
      <c r="A67" s="56" t="s">
        <v>46</v>
      </c>
      <c r="B67" s="56">
        <v>35</v>
      </c>
      <c r="C67" s="56">
        <v>8.05</v>
      </c>
      <c r="D67" s="57"/>
      <c r="E67" s="55"/>
      <c r="F67" s="55"/>
      <c r="G67" s="55"/>
    </row>
    <row r="68" spans="1:7" ht="15">
      <c r="A68" s="56" t="s">
        <v>47</v>
      </c>
      <c r="B68" s="56">
        <v>30</v>
      </c>
      <c r="C68" s="56">
        <v>9.39</v>
      </c>
      <c r="D68" s="57"/>
      <c r="E68" s="55"/>
      <c r="F68" s="55"/>
      <c r="G68" s="55"/>
    </row>
    <row r="69" spans="1:7" ht="15">
      <c r="A69" s="56" t="s">
        <v>48</v>
      </c>
      <c r="B69" s="56">
        <v>30</v>
      </c>
      <c r="C69" s="56">
        <v>9.39</v>
      </c>
      <c r="D69" s="57"/>
      <c r="E69" s="55"/>
      <c r="F69" s="55"/>
      <c r="G69" s="55"/>
    </row>
    <row r="70" spans="1:7" ht="15">
      <c r="A70" s="56" t="s">
        <v>49</v>
      </c>
      <c r="B70" s="56">
        <v>20</v>
      </c>
      <c r="C70" s="56">
        <v>14.08</v>
      </c>
      <c r="D70" s="57"/>
      <c r="E70" s="55"/>
      <c r="F70" s="55"/>
      <c r="G70" s="55"/>
    </row>
    <row r="71" spans="1:7" s="3" customFormat="1" ht="12" customHeight="1" hidden="1">
      <c r="A71" s="57" t="s">
        <v>50</v>
      </c>
      <c r="B71" s="56">
        <v>45</v>
      </c>
      <c r="C71" s="56"/>
      <c r="D71" s="58">
        <v>3</v>
      </c>
      <c r="E71" s="56"/>
      <c r="F71" s="56"/>
      <c r="G71" s="56"/>
    </row>
    <row r="72" spans="1:7" s="3" customFormat="1" ht="12" customHeight="1" hidden="1">
      <c r="A72" s="57" t="s">
        <v>51</v>
      </c>
      <c r="B72" s="56">
        <v>40</v>
      </c>
      <c r="C72" s="56"/>
      <c r="D72" s="58">
        <f>IF(D71=5,30,IF(D71=6,20,IF(D71=1,45,IF(D71=2,40,IF(D71=3,35,IF(D71=4,30,IF(D71=6,E10)))))))</f>
        <v>35</v>
      </c>
      <c r="E72" s="56"/>
      <c r="F72" s="56"/>
      <c r="G72" s="56"/>
    </row>
    <row r="73" spans="1:7" s="3" customFormat="1" ht="12" customHeight="1" hidden="1">
      <c r="A73" s="57" t="s">
        <v>52</v>
      </c>
      <c r="B73" s="56">
        <v>35</v>
      </c>
      <c r="C73" s="56"/>
      <c r="D73" s="56"/>
      <c r="E73" s="56"/>
      <c r="F73" s="56"/>
      <c r="G73" s="56"/>
    </row>
    <row r="74" spans="1:7" s="3" customFormat="1" ht="12" customHeight="1" hidden="1">
      <c r="A74" s="57" t="s">
        <v>53</v>
      </c>
      <c r="B74" s="56">
        <v>30</v>
      </c>
      <c r="C74" s="56"/>
      <c r="D74" s="56"/>
      <c r="E74" s="56"/>
      <c r="F74" s="56"/>
      <c r="G74" s="56"/>
    </row>
    <row r="75" spans="1:7" s="3" customFormat="1" ht="12" customHeight="1" hidden="1">
      <c r="A75" s="57" t="s">
        <v>54</v>
      </c>
      <c r="B75" s="56">
        <v>30</v>
      </c>
      <c r="C75" s="56"/>
      <c r="D75" s="56"/>
      <c r="E75" s="56"/>
      <c r="F75" s="56"/>
      <c r="G75" s="56"/>
    </row>
    <row r="76" spans="1:7" s="3" customFormat="1" ht="12" customHeight="1" hidden="1">
      <c r="A76" s="57" t="s">
        <v>55</v>
      </c>
      <c r="B76" s="56">
        <v>20</v>
      </c>
      <c r="C76" s="56"/>
      <c r="D76" s="56"/>
      <c r="E76" s="56"/>
      <c r="F76" s="56"/>
      <c r="G76" s="56"/>
    </row>
    <row r="77" spans="1:14" ht="31.5" customHeight="1">
      <c r="A77" s="70" t="s">
        <v>59</v>
      </c>
      <c r="B77" s="70"/>
      <c r="C77" s="70"/>
      <c r="D77" s="70"/>
      <c r="E77" s="70"/>
      <c r="F77" s="70"/>
      <c r="G77" s="70"/>
      <c r="H77" s="4"/>
      <c r="I77" s="4"/>
      <c r="J77" s="4"/>
      <c r="K77" s="4"/>
      <c r="L77" s="4"/>
      <c r="M77" s="4"/>
      <c r="N77" s="4"/>
    </row>
    <row r="78" spans="1:7" ht="12.75" customHeight="1">
      <c r="A78" s="20"/>
      <c r="B78" s="20"/>
      <c r="C78" s="20"/>
      <c r="D78" s="20"/>
      <c r="E78" s="20"/>
      <c r="F78" s="20"/>
      <c r="G78" s="20"/>
    </row>
    <row r="79" spans="1:7" ht="31.5" customHeight="1">
      <c r="A79" s="71" t="s">
        <v>56</v>
      </c>
      <c r="B79" s="71"/>
      <c r="C79" s="71"/>
      <c r="D79" s="71"/>
      <c r="E79" s="71"/>
      <c r="F79" s="71"/>
      <c r="G79" s="71"/>
    </row>
    <row r="80" spans="1:7" ht="15.75" customHeight="1">
      <c r="A80" s="5"/>
      <c r="B80" s="5"/>
      <c r="C80" s="5"/>
      <c r="D80" s="5"/>
      <c r="E80" s="5"/>
      <c r="F80" s="5"/>
      <c r="G80" s="5"/>
    </row>
  </sheetData>
  <sheetProtection password="DD56" sheet="1" objects="1" scenarios="1"/>
  <mergeCells count="17">
    <mergeCell ref="A79:G79"/>
    <mergeCell ref="A63:G63"/>
    <mergeCell ref="A62:G62"/>
    <mergeCell ref="A55:G55"/>
    <mergeCell ref="A56:G56"/>
    <mergeCell ref="A57:G57"/>
    <mergeCell ref="A60:G60"/>
    <mergeCell ref="A61:G61"/>
    <mergeCell ref="A1:G1"/>
    <mergeCell ref="A6:B6"/>
    <mergeCell ref="B15:G16"/>
    <mergeCell ref="A77:G77"/>
    <mergeCell ref="A58:G58"/>
    <mergeCell ref="A51:G51"/>
    <mergeCell ref="A53:G53"/>
    <mergeCell ref="B17:D17"/>
    <mergeCell ref="E17:G17"/>
  </mergeCells>
  <dataValidations count="1">
    <dataValidation type="decimal" operator="greaterThan" allowBlank="1" showInputMessage="1" showErrorMessage="1" sqref="D4">
      <formula1>0</formula1>
    </dataValidation>
  </dataValidations>
  <hyperlinks>
    <hyperlink ref="C59" r:id="rId1" display="http://intranet.gnb.ca/vm/rentalrates/rates-e.asp"/>
    <hyperlink ref="E6" r:id="rId2" display="Current Rates"/>
  </hyperlinks>
  <printOptions/>
  <pageMargins left="0.7" right="0.7" top="0.75" bottom="0.75" header="0.3" footer="0.3"/>
  <pageSetup fitToHeight="0" fitToWidth="1" horizontalDpi="600" verticalDpi="600" orientation="landscape" scale="85"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Keyser, Haley (TB/CT)</dc:creator>
  <cp:keywords/>
  <dc:description/>
  <cp:lastModifiedBy>Dunn, Tim (ASD-N)</cp:lastModifiedBy>
  <cp:lastPrinted>2018-11-14T15:41:35Z</cp:lastPrinted>
  <dcterms:created xsi:type="dcterms:W3CDTF">2018-11-14T15:24:38Z</dcterms:created>
  <dcterms:modified xsi:type="dcterms:W3CDTF">2022-06-06T19:01:23Z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